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i Assis\Desktop\rassis_WEBSITE\artigos\Estatistica\"/>
    </mc:Choice>
  </mc:AlternateContent>
  <bookViews>
    <workbookView xWindow="0" yWindow="0" windowWidth="13800" windowHeight="6108"/>
  </bookViews>
  <sheets>
    <sheet name="Acolhimento" sheetId="2" r:id="rId1"/>
    <sheet name="Dados e resultado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" i="1" l="1"/>
  <c r="N11" i="1" l="1"/>
  <c r="Q26" i="1"/>
  <c r="Q8" i="1"/>
  <c r="S23" i="1" l="1"/>
  <c r="P38" i="1"/>
  <c r="P30" i="1"/>
  <c r="P29" i="1"/>
  <c r="Q29" i="1" s="1"/>
  <c r="P31" i="1" l="1"/>
  <c r="Q30" i="1"/>
  <c r="Q38" i="1"/>
  <c r="P20" i="1"/>
  <c r="P11" i="1"/>
  <c r="N10" i="1"/>
  <c r="N6" i="1"/>
  <c r="N5" i="1"/>
  <c r="P32" i="1" l="1"/>
  <c r="Q31" i="1"/>
  <c r="Q20" i="1"/>
  <c r="Q11" i="1"/>
  <c r="P12" i="1"/>
  <c r="Q12" i="1" s="1"/>
  <c r="P33" i="1" l="1"/>
  <c r="Q32" i="1"/>
  <c r="P13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5" i="1"/>
  <c r="N15" i="1"/>
  <c r="N14" i="1"/>
  <c r="N13" i="1"/>
  <c r="N12" i="1"/>
  <c r="S3" i="1"/>
  <c r="Q33" i="1" l="1"/>
  <c r="P34" i="1"/>
  <c r="Q13" i="1"/>
  <c r="P14" i="1"/>
  <c r="N17" i="1"/>
  <c r="N23" i="1" s="1"/>
  <c r="N18" i="1"/>
  <c r="N21" i="1" s="1"/>
  <c r="N16" i="1"/>
  <c r="N20" i="1" s="1"/>
  <c r="Q34" i="1" l="1"/>
  <c r="P35" i="1"/>
  <c r="P15" i="1"/>
  <c r="Q14" i="1"/>
  <c r="P36" i="1" l="1"/>
  <c r="Q35" i="1"/>
  <c r="P16" i="1"/>
  <c r="Q15" i="1"/>
  <c r="Q5" i="1"/>
  <c r="E6" i="1"/>
  <c r="E10" i="1"/>
  <c r="E14" i="1"/>
  <c r="E18" i="1"/>
  <c r="E22" i="1"/>
  <c r="E7" i="1"/>
  <c r="E11" i="1"/>
  <c r="E15" i="1"/>
  <c r="E19" i="1"/>
  <c r="E23" i="1"/>
  <c r="E8" i="1"/>
  <c r="E12" i="1"/>
  <c r="E16" i="1"/>
  <c r="E20" i="1"/>
  <c r="E24" i="1"/>
  <c r="E5" i="1"/>
  <c r="E9" i="1"/>
  <c r="E13" i="1"/>
  <c r="E17" i="1"/>
  <c r="E21" i="1"/>
  <c r="Q6" i="1"/>
  <c r="N24" i="1"/>
  <c r="N25" i="1" s="1"/>
  <c r="S15" i="1" l="1"/>
  <c r="S26" i="1"/>
  <c r="S35" i="1"/>
  <c r="S38" i="1"/>
  <c r="S29" i="1"/>
  <c r="S30" i="1"/>
  <c r="S31" i="1"/>
  <c r="S32" i="1"/>
  <c r="AA31" i="1" s="1"/>
  <c r="S33" i="1"/>
  <c r="S34" i="1"/>
  <c r="S36" i="1"/>
  <c r="P37" i="1"/>
  <c r="Q36" i="1"/>
  <c r="S11" i="1"/>
  <c r="S8" i="1"/>
  <c r="S20" i="1"/>
  <c r="S12" i="1"/>
  <c r="S13" i="1"/>
  <c r="S14" i="1"/>
  <c r="AB15" i="1"/>
  <c r="AA15" i="1"/>
  <c r="P17" i="1"/>
  <c r="Q16" i="1"/>
  <c r="S16" i="1"/>
  <c r="S6" i="1"/>
  <c r="Q37" i="1" l="1"/>
  <c r="S37" i="1"/>
  <c r="AB31" i="1"/>
  <c r="AB20" i="1"/>
  <c r="AA20" i="1"/>
  <c r="AB30" i="1"/>
  <c r="AA30" i="1"/>
  <c r="AA29" i="1"/>
  <c r="AB29" i="1"/>
  <c r="AB14" i="1"/>
  <c r="AA14" i="1"/>
  <c r="AB13" i="1"/>
  <c r="AA13" i="1"/>
  <c r="AA28" i="1"/>
  <c r="AB28" i="1"/>
  <c r="AA37" i="1"/>
  <c r="AB37" i="1"/>
  <c r="AB12" i="1"/>
  <c r="AA12" i="1"/>
  <c r="AA11" i="1"/>
  <c r="AB11" i="1"/>
  <c r="AB32" i="1"/>
  <c r="AA32" i="1"/>
  <c r="AB16" i="1"/>
  <c r="AA16" i="1"/>
  <c r="P18" i="1"/>
  <c r="Q17" i="1"/>
  <c r="S17" i="1"/>
  <c r="AB33" i="1" l="1"/>
  <c r="AA33" i="1"/>
  <c r="AA17" i="1"/>
  <c r="AB17" i="1"/>
  <c r="P19" i="1"/>
  <c r="S18" i="1"/>
  <c r="Q18" i="1"/>
  <c r="AA18" i="1" l="1"/>
  <c r="AB18" i="1"/>
  <c r="AB34" i="1"/>
  <c r="AA34" i="1"/>
  <c r="S19" i="1"/>
  <c r="Q19" i="1"/>
  <c r="AB35" i="1" l="1"/>
  <c r="AA35" i="1"/>
  <c r="AB19" i="1"/>
  <c r="AA19" i="1"/>
  <c r="AB36" i="1" l="1"/>
  <c r="AA36" i="1"/>
</calcChain>
</file>

<file path=xl/comments1.xml><?xml version="1.0" encoding="utf-8"?>
<comments xmlns="http://schemas.openxmlformats.org/spreadsheetml/2006/main">
  <authors>
    <author>Rui Assis</author>
  </authors>
  <commentList>
    <comment ref="P3" authorId="0" shape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Nível de significância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Coeficiente de determinação</t>
        </r>
      </text>
    </comment>
    <comment ref="P23" authorId="0" shape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Nível de significância</t>
        </r>
      </text>
    </comment>
    <comment ref="M25" authorId="0" shapeId="0">
      <text>
        <r>
          <rPr>
            <b/>
            <sz val="9"/>
            <color indexed="81"/>
            <rFont val="Tahoma"/>
            <family val="2"/>
          </rPr>
          <t>Rui Assis:</t>
        </r>
        <r>
          <rPr>
            <sz val="9"/>
            <color indexed="81"/>
            <rFont val="Tahoma"/>
            <family val="2"/>
          </rPr>
          <t xml:space="preserve">
Estimador da variância</t>
        </r>
      </text>
    </comment>
  </commentList>
</comments>
</file>

<file path=xl/sharedStrings.xml><?xml version="1.0" encoding="utf-8"?>
<sst xmlns="http://schemas.openxmlformats.org/spreadsheetml/2006/main" count="76" uniqueCount="43">
  <si>
    <r>
      <t>S</t>
    </r>
    <r>
      <rPr>
        <i/>
        <vertAlign val="subscript"/>
        <sz val="11"/>
        <color theme="1"/>
        <rFont val="Calibri"/>
        <family val="2"/>
        <scheme val="minor"/>
      </rPr>
      <t>xx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=</t>
    </r>
  </si>
  <si>
    <r>
      <rPr>
        <i/>
        <sz val="11"/>
        <color theme="1"/>
        <rFont val="Calibri"/>
        <family val="2"/>
        <scheme val="minor"/>
      </rPr>
      <t>S</t>
    </r>
    <r>
      <rPr>
        <i/>
        <vertAlign val="subscript"/>
        <sz val="11"/>
        <color theme="1"/>
        <rFont val="Calibri"/>
        <family val="2"/>
        <scheme val="minor"/>
      </rPr>
      <t>xy</t>
    </r>
    <r>
      <rPr>
        <sz val="11"/>
        <color theme="1"/>
        <rFont val="Calibri"/>
        <family val="2"/>
        <scheme val="minor"/>
      </rPr>
      <t xml:space="preserve"> =</t>
    </r>
  </si>
  <si>
    <r>
      <t>Resíduos (</t>
    </r>
    <r>
      <rPr>
        <i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)</t>
    </r>
  </si>
  <si>
    <r>
      <t xml:space="preserve">x </t>
    </r>
    <r>
      <rPr>
        <sz val="11"/>
        <color theme="1"/>
        <rFont val="Calibri"/>
        <family val="2"/>
        <scheme val="minor"/>
      </rPr>
      <t>=</t>
    </r>
  </si>
  <si>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</t>
    </r>
  </si>
  <si>
    <r>
      <rPr>
        <sz val="11"/>
        <color theme="1"/>
        <rFont val="Symbol"/>
        <family val="1"/>
        <charset val="2"/>
      </rPr>
      <t>S</t>
    </r>
    <r>
      <rPr>
        <i/>
        <sz val="11"/>
        <color theme="1"/>
        <rFont val="Calibri"/>
        <family val="2"/>
      </rPr>
      <t>x</t>
    </r>
    <r>
      <rPr>
        <i/>
        <vertAlign val="subscript"/>
        <sz val="11"/>
        <color theme="1"/>
        <rFont val="Calibri"/>
        <family val="2"/>
      </rPr>
      <t>i</t>
    </r>
    <r>
      <rPr>
        <sz val="11"/>
        <color theme="1"/>
        <rFont val="Calibri"/>
        <family val="2"/>
      </rPr>
      <t xml:space="preserve"> =</t>
    </r>
  </si>
  <si>
    <r>
      <rPr>
        <sz val="11"/>
        <color theme="1"/>
        <rFont val="Symbol"/>
        <family val="1"/>
        <charset val="2"/>
      </rPr>
      <t>S</t>
    </r>
    <r>
      <rPr>
        <i/>
        <sz val="11"/>
        <color theme="1"/>
        <rFont val="Calibri"/>
        <family val="2"/>
        <scheme val="minor"/>
      </rPr>
      <t>y</t>
    </r>
    <r>
      <rPr>
        <i/>
        <vertAlign val="subscript"/>
        <sz val="11"/>
        <color theme="1"/>
        <rFont val="Calibri"/>
        <family val="2"/>
      </rPr>
      <t>i</t>
    </r>
    <r>
      <rPr>
        <sz val="11"/>
        <color theme="1"/>
        <rFont val="Calibri"/>
        <family val="2"/>
      </rPr>
      <t xml:space="preserve"> =</t>
    </r>
  </si>
  <si>
    <r>
      <rPr>
        <sz val="11"/>
        <color theme="1"/>
        <rFont val="Symbol"/>
        <family val="1"/>
        <charset val="2"/>
      </rPr>
      <t>`</t>
    </r>
    <r>
      <rPr>
        <i/>
        <sz val="11"/>
        <color theme="1"/>
        <rFont val="Calibri"/>
        <family val="2"/>
      </rPr>
      <t>x</t>
    </r>
    <r>
      <rPr>
        <sz val="11"/>
        <color theme="1"/>
        <rFont val="Calibri"/>
        <family val="2"/>
      </rPr>
      <t xml:space="preserve"> =</t>
    </r>
  </si>
  <si>
    <r>
      <rPr>
        <sz val="11"/>
        <color theme="1"/>
        <rFont val="Symbol"/>
        <family val="1"/>
        <charset val="2"/>
      </rPr>
      <t>`</t>
    </r>
    <r>
      <rPr>
        <i/>
        <sz val="11"/>
        <color theme="1"/>
        <rFont val="Calibri"/>
        <family val="2"/>
      </rPr>
      <t>y</t>
    </r>
    <r>
      <rPr>
        <sz val="11"/>
        <color theme="1"/>
        <rFont val="Calibri"/>
        <family val="2"/>
      </rPr>
      <t xml:space="preserve"> =</t>
    </r>
  </si>
  <si>
    <r>
      <rPr>
        <sz val="11"/>
        <color theme="1"/>
        <rFont val="Symbol"/>
        <family val="1"/>
        <charset val="2"/>
      </rPr>
      <t>S</t>
    </r>
    <r>
      <rPr>
        <i/>
        <sz val="11"/>
        <color theme="1"/>
        <rFont val="Calibri"/>
        <family val="2"/>
      </rPr>
      <t>x</t>
    </r>
    <r>
      <rPr>
        <i/>
        <vertAlign val="subscript"/>
        <sz val="11"/>
        <color theme="1"/>
        <rFont val="Calibri"/>
        <family val="2"/>
      </rPr>
      <t>i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=</t>
    </r>
  </si>
  <si>
    <r>
      <rPr>
        <sz val="11"/>
        <color theme="1"/>
        <rFont val="Symbol"/>
        <family val="1"/>
        <charset val="2"/>
      </rPr>
      <t>S</t>
    </r>
    <r>
      <rPr>
        <i/>
        <sz val="11"/>
        <color theme="1"/>
        <rFont val="Calibri"/>
        <family val="2"/>
      </rPr>
      <t>y</t>
    </r>
    <r>
      <rPr>
        <i/>
        <vertAlign val="subscript"/>
        <sz val="11"/>
        <color theme="1"/>
        <rFont val="Calibri"/>
        <family val="2"/>
      </rPr>
      <t>i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=</t>
    </r>
  </si>
  <si>
    <r>
      <rPr>
        <sz val="11"/>
        <color theme="1"/>
        <rFont val="Symbol"/>
        <family val="1"/>
        <charset val="2"/>
      </rPr>
      <t>S</t>
    </r>
    <r>
      <rPr>
        <i/>
        <sz val="11"/>
        <color theme="1"/>
        <rFont val="Calibri"/>
        <family val="2"/>
      </rPr>
      <t>x</t>
    </r>
    <r>
      <rPr>
        <i/>
        <vertAlign val="subscript"/>
        <sz val="11"/>
        <color theme="1"/>
        <rFont val="Calibri"/>
        <family val="2"/>
      </rPr>
      <t>i</t>
    </r>
    <r>
      <rPr>
        <i/>
        <sz val="11"/>
        <color theme="1"/>
        <rFont val="Calibri"/>
        <family val="2"/>
      </rPr>
      <t>.y</t>
    </r>
    <r>
      <rPr>
        <i/>
        <vertAlign val="subscript"/>
        <sz val="11"/>
        <color theme="1"/>
        <rFont val="Calibri"/>
        <family val="2"/>
      </rPr>
      <t>i</t>
    </r>
    <r>
      <rPr>
        <sz val="11"/>
        <color theme="1"/>
        <rFont val="Calibri"/>
        <family val="2"/>
      </rPr>
      <t xml:space="preserve"> =</t>
    </r>
  </si>
  <si>
    <r>
      <rPr>
        <i/>
        <sz val="11"/>
        <color theme="1"/>
        <rFont val="Calibri"/>
        <family val="2"/>
      </rPr>
      <t>x</t>
    </r>
    <r>
      <rPr>
        <i/>
        <vertAlign val="subscript"/>
        <sz val="11"/>
        <color theme="1"/>
        <rFont val="Calibri"/>
        <family val="2"/>
      </rPr>
      <t>i</t>
    </r>
    <r>
      <rPr>
        <i/>
        <sz val="11"/>
        <color theme="1"/>
        <rFont val="Calibri"/>
        <family val="2"/>
      </rPr>
      <t>.y</t>
    </r>
    <r>
      <rPr>
        <i/>
        <vertAlign val="subscript"/>
        <sz val="11"/>
        <color theme="1"/>
        <rFont val="Calibri"/>
        <family val="2"/>
      </rPr>
      <t>i</t>
    </r>
  </si>
  <si>
    <r>
      <rPr>
        <i/>
        <sz val="11"/>
        <color theme="1"/>
        <rFont val="Calibri"/>
        <family val="2"/>
        <scheme val="minor"/>
      </rPr>
      <t>x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</si>
  <si>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i/>
        <sz val="11"/>
        <color theme="1"/>
        <rFont val="Calibri"/>
        <family val="2"/>
        <scheme val="minor"/>
      </rPr>
      <t>y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</si>
  <si>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i/>
        <sz val="11"/>
        <color theme="1"/>
        <rFont val="Calibri"/>
        <family val="2"/>
        <scheme val="minor"/>
      </rPr>
      <t>SS</t>
    </r>
    <r>
      <rPr>
        <i/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=</t>
    </r>
  </si>
  <si>
    <r>
      <rPr>
        <i/>
        <sz val="11"/>
        <color theme="1"/>
        <rFont val="Calibri"/>
        <family val="2"/>
        <scheme val="minor"/>
      </rPr>
      <t>SS</t>
    </r>
    <r>
      <rPr>
        <i/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=</t>
    </r>
  </si>
  <si>
    <r>
      <rPr>
        <sz val="11"/>
        <color theme="1"/>
        <rFont val="Symbol"/>
        <family val="1"/>
        <charset val="2"/>
      </rPr>
      <t>s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=</t>
    </r>
  </si>
  <si>
    <t>Intervalos de confiança</t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</si>
  <si>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</rPr>
      <t xml:space="preserve"> =</t>
    </r>
  </si>
  <si>
    <r>
      <t>Declive (</t>
    </r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 xml:space="preserve">) </t>
    </r>
    <r>
      <rPr>
        <sz val="11"/>
        <color theme="1"/>
        <rFont val="Calibri"/>
        <family val="2"/>
        <scheme val="minor"/>
      </rPr>
      <t>=</t>
    </r>
  </si>
  <si>
    <r>
      <t>Intersecção (</t>
    </r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Calibri"/>
        <family val="2"/>
      </rPr>
      <t>0</t>
    </r>
    <r>
      <rPr>
        <sz val="11"/>
        <color theme="1"/>
        <rFont val="Calibri"/>
        <family val="2"/>
      </rPr>
      <t xml:space="preserve">) </t>
    </r>
    <r>
      <rPr>
        <sz val="11"/>
        <color theme="1"/>
        <rFont val="Calibri"/>
        <family val="2"/>
        <scheme val="minor"/>
      </rPr>
      <t>=</t>
    </r>
  </si>
  <si>
    <r>
      <rPr>
        <i/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 Light"/>
        <family val="2"/>
      </rPr>
      <t>a;</t>
    </r>
    <r>
      <rPr>
        <i/>
        <vertAlign val="subscript"/>
        <sz val="11"/>
        <color theme="1"/>
        <rFont val="Calibri Light"/>
        <family val="2"/>
      </rPr>
      <t>n</t>
    </r>
    <r>
      <rPr>
        <vertAlign val="subscript"/>
        <sz val="11"/>
        <color theme="1"/>
        <rFont val="Calibri Light"/>
        <family val="2"/>
      </rPr>
      <t>-2</t>
    </r>
    <r>
      <rPr>
        <sz val="11"/>
        <color theme="1"/>
        <rFont val="Calibri"/>
        <family val="2"/>
      </rPr>
      <t xml:space="preserve"> =</t>
    </r>
  </si>
  <si>
    <t xml:space="preserve"> +/-</t>
  </si>
  <si>
    <r>
      <t>Intersecção (</t>
    </r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Calibri"/>
        <family val="2"/>
      </rPr>
      <t>0</t>
    </r>
    <r>
      <rPr>
        <sz val="11"/>
        <color theme="1"/>
        <rFont val="Calibri"/>
        <family val="2"/>
      </rPr>
      <t>):</t>
    </r>
  </si>
  <si>
    <r>
      <t>Declive (</t>
    </r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):</t>
    </r>
  </si>
  <si>
    <t>Observações</t>
  </si>
  <si>
    <t>x</t>
  </si>
  <si>
    <t>y</t>
  </si>
  <si>
    <t>Cálculos auxiliares</t>
  </si>
  <si>
    <t>e</t>
  </si>
  <si>
    <r>
      <rPr>
        <i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+ </t>
    </r>
    <r>
      <rPr>
        <sz val="11"/>
        <color theme="1"/>
        <rFont val="Symbol"/>
        <family val="1"/>
        <charset val="2"/>
      </rPr>
      <t>e</t>
    </r>
  </si>
  <si>
    <r>
      <rPr>
        <i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theme="1"/>
        <rFont val="Symbol"/>
        <family val="1"/>
        <charset val="2"/>
      </rPr>
      <t>e</t>
    </r>
  </si>
  <si>
    <t>Previsão</t>
  </si>
  <si>
    <t>Estatística Aplicada</t>
  </si>
  <si>
    <t>Rui Assis</t>
  </si>
  <si>
    <t>rassis@rassis.com</t>
  </si>
  <si>
    <t>http://www.rassis.com</t>
  </si>
  <si>
    <t xml:space="preserve">Células a azul para dados, verde claro para cálculos intermédios e amarelo para resultados </t>
  </si>
  <si>
    <r>
      <t>Resposta média (</t>
    </r>
    <r>
      <rPr>
        <i/>
        <sz val="11"/>
        <color theme="1"/>
        <rFont val="Calibri"/>
        <family val="2"/>
      </rPr>
      <t>y</t>
    </r>
    <r>
      <rPr>
        <sz val="11"/>
        <color theme="1"/>
        <rFont val="Calibri"/>
        <family val="2"/>
      </rPr>
      <t>) =</t>
    </r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</si>
  <si>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</si>
  <si>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r>
      <t>Intervalo previsto (</t>
    </r>
    <r>
      <rPr>
        <i/>
        <sz val="11"/>
        <color theme="1"/>
        <rFont val="Calibri"/>
        <family val="2"/>
      </rPr>
      <t>y</t>
    </r>
    <r>
      <rPr>
        <sz val="11"/>
        <color theme="1"/>
        <rFont val="Calibri"/>
        <family val="2"/>
      </rPr>
      <t>) =</t>
    </r>
  </si>
  <si>
    <t>Regressão linear com intervalos de confiança e previsão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</si>
</sst>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2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i/>
      <sz val="11"/>
      <color theme="1"/>
      <name val="Calibri"/>
      <family val="2"/>
    </font>
    <font>
      <i/>
      <vertAlign val="subscript"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bscript"/>
      <sz val="11"/>
      <color theme="1"/>
      <name val="Calibri Light"/>
      <family val="2"/>
    </font>
    <font>
      <i/>
      <vertAlign val="subscript"/>
      <sz val="11"/>
      <color theme="1"/>
      <name val="Calibri Light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i/>
      <sz val="20"/>
      <color indexed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9"/>
      <name val="Times New Roman"/>
      <family val="1"/>
    </font>
    <font>
      <sz val="12"/>
      <color indexed="9"/>
      <name val="Times New Roman"/>
      <family val="1"/>
    </font>
    <font>
      <u/>
      <sz val="10"/>
      <color indexed="12"/>
      <name val="Arial"/>
      <family val="2"/>
    </font>
    <font>
      <b/>
      <u/>
      <sz val="10"/>
      <color indexed="10"/>
      <name val="Arial"/>
      <family val="2"/>
    </font>
    <font>
      <b/>
      <sz val="14"/>
      <color indexed="12"/>
      <name val="Times New Roman"/>
      <family val="1"/>
    </font>
    <font>
      <sz val="12"/>
      <color indexed="56"/>
      <name val="Times New Roman"/>
      <family val="1"/>
    </font>
    <font>
      <b/>
      <sz val="12"/>
      <color indexed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7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2" borderId="0" xfId="0" applyNumberFormat="1" applyFont="1" applyFill="1" applyBorder="1" applyAlignment="1" applyProtection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" borderId="0" xfId="0" applyFont="1" applyFill="1"/>
    <xf numFmtId="0" fontId="3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8" fillId="2" borderId="3" xfId="0" applyFont="1" applyFill="1" applyBorder="1" applyAlignment="1">
      <alignment horizontal="right"/>
    </xf>
    <xf numFmtId="0" fontId="2" fillId="4" borderId="0" xfId="0" applyNumberFormat="1" applyFont="1" applyFill="1" applyBorder="1" applyAlignment="1">
      <alignment horizontal="center"/>
    </xf>
    <xf numFmtId="0" fontId="0" fillId="2" borderId="0" xfId="0" applyNumberFormat="1" applyFill="1"/>
    <xf numFmtId="0" fontId="0" fillId="2" borderId="3" xfId="0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4" borderId="0" xfId="0" applyFont="1" applyFill="1"/>
    <xf numFmtId="0" fontId="16" fillId="5" borderId="0" xfId="0" applyFont="1" applyFill="1" applyBorder="1" applyAlignment="1">
      <alignment horizontal="center"/>
    </xf>
    <xf numFmtId="164" fontId="17" fillId="6" borderId="0" xfId="0" applyNumberFormat="1" applyFont="1" applyFill="1" applyProtection="1">
      <protection hidden="1"/>
    </xf>
    <xf numFmtId="0" fontId="1" fillId="6" borderId="0" xfId="0" applyFont="1" applyFill="1" applyBorder="1" applyAlignment="1" applyProtection="1">
      <alignment horizontal="center"/>
    </xf>
    <xf numFmtId="0" fontId="17" fillId="6" borderId="0" xfId="0" applyFont="1" applyFill="1" applyProtection="1"/>
    <xf numFmtId="0" fontId="17" fillId="6" borderId="0" xfId="0" applyNumberFormat="1" applyFont="1" applyFill="1" applyProtection="1">
      <protection hidden="1"/>
    </xf>
    <xf numFmtId="0" fontId="17" fillId="7" borderId="0" xfId="0" applyFont="1" applyFill="1" applyProtection="1"/>
    <xf numFmtId="0" fontId="18" fillId="7" borderId="0" xfId="0" applyFont="1" applyFill="1" applyAlignment="1" applyProtection="1">
      <alignment horizontal="center"/>
    </xf>
    <xf numFmtId="0" fontId="17" fillId="6" borderId="0" xfId="1" applyFont="1" applyFill="1" applyProtection="1"/>
    <xf numFmtId="0" fontId="19" fillId="7" borderId="0" xfId="0" quotePrefix="1" applyFont="1" applyFill="1" applyAlignment="1" applyProtection="1">
      <alignment horizontal="center"/>
    </xf>
    <xf numFmtId="0" fontId="20" fillId="6" borderId="0" xfId="0" quotePrefix="1" applyFont="1" applyFill="1" applyAlignment="1" applyProtection="1">
      <alignment horizontal="center"/>
    </xf>
    <xf numFmtId="0" fontId="21" fillId="6" borderId="0" xfId="0" applyFont="1" applyFill="1" applyAlignment="1" applyProtection="1">
      <alignment horizontal="center"/>
    </xf>
    <xf numFmtId="0" fontId="19" fillId="6" borderId="0" xfId="0" applyFont="1" applyFill="1" applyAlignment="1" applyProtection="1">
      <alignment horizontal="center"/>
    </xf>
    <xf numFmtId="0" fontId="24" fillId="6" borderId="0" xfId="2" applyFont="1" applyFill="1" applyAlignment="1" applyProtection="1">
      <alignment horizontal="center"/>
    </xf>
    <xf numFmtId="0" fontId="20" fillId="6" borderId="0" xfId="0" applyFont="1" applyFill="1" applyAlignment="1" applyProtection="1">
      <alignment horizontal="center"/>
    </xf>
    <xf numFmtId="0" fontId="25" fillId="6" borderId="0" xfId="0" applyFont="1" applyFill="1" applyAlignment="1" applyProtection="1">
      <alignment horizontal="center"/>
    </xf>
    <xf numFmtId="0" fontId="25" fillId="6" borderId="0" xfId="0" applyFont="1" applyFill="1" applyAlignment="1">
      <alignment horizontal="center"/>
    </xf>
    <xf numFmtId="0" fontId="26" fillId="6" borderId="0" xfId="0" applyFont="1" applyFill="1" applyAlignment="1" applyProtection="1">
      <alignment horizontal="center"/>
    </xf>
    <xf numFmtId="0" fontId="27" fillId="6" borderId="0" xfId="0" applyFont="1" applyFill="1" applyAlignment="1" applyProtection="1">
      <alignment horizontal="center"/>
      <protection hidden="1"/>
    </xf>
    <xf numFmtId="0" fontId="17" fillId="6" borderId="0" xfId="0" applyFont="1" applyFill="1" applyAlignment="1" applyProtection="1">
      <alignment horizontal="center"/>
    </xf>
    <xf numFmtId="0" fontId="17" fillId="0" borderId="0" xfId="0" applyFont="1"/>
    <xf numFmtId="0" fontId="2" fillId="4" borderId="2" xfId="0" applyFont="1" applyFill="1" applyBorder="1" applyAlignment="1">
      <alignment horizontal="center"/>
    </xf>
    <xf numFmtId="0" fontId="0" fillId="2" borderId="2" xfId="0" applyFill="1" applyBorder="1"/>
    <xf numFmtId="15" fontId="22" fillId="6" borderId="0" xfId="0" applyNumberFormat="1" applyFont="1" applyFill="1" applyAlignment="1" applyProtection="1">
      <alignment horizont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_Simulador série 3_09" xfId="1"/>
  </cellStyles>
  <dxfs count="0"/>
  <tableStyles count="0" defaultTableStyle="TableStyleMedium2" defaultPivotStyle="PivotStyleLight16"/>
  <colors>
    <mruColors>
      <color rgb="FF0000FF"/>
      <color rgb="FFCCFF99"/>
      <color rgb="FF00FFFF"/>
      <color rgb="FF99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>
                <a:solidFill>
                  <a:sysClr val="windowText" lastClr="000000"/>
                </a:solidFill>
              </a:rPr>
              <a:t>Regressão linear</a:t>
            </a:r>
          </a:p>
        </c:rich>
      </c:tx>
      <c:layout>
        <c:manualLayout>
          <c:xMode val="edge"/>
          <c:yMode val="edge"/>
          <c:x val="0.3164628171478565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1524102965390193"/>
          <c:y val="0.12865071106486298"/>
          <c:w val="0.84158474755872903"/>
          <c:h val="0.72430989229794551"/>
        </c:manualLayout>
      </c:layout>
      <c:scatterChart>
        <c:scatterStyle val="lineMarker"/>
        <c:varyColors val="0"/>
        <c:ser>
          <c:idx val="1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8309368937578455"/>
                  <c:y val="-3.092715647796890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PT"/>
                </a:p>
              </c:txPr>
            </c:trendlineLbl>
          </c:trendline>
          <c:xVal>
            <c:numRef>
              <c:f>'Dados e resultados'!$C$5:$C$24</c:f>
              <c:numCache>
                <c:formatCode>General</c:formatCode>
                <c:ptCount val="20"/>
                <c:pt idx="0">
                  <c:v>0.99</c:v>
                </c:pt>
                <c:pt idx="1">
                  <c:v>1.02</c:v>
                </c:pt>
                <c:pt idx="2">
                  <c:v>1.1499999999999999</c:v>
                </c:pt>
                <c:pt idx="3">
                  <c:v>1.29</c:v>
                </c:pt>
                <c:pt idx="4">
                  <c:v>1.46</c:v>
                </c:pt>
                <c:pt idx="5">
                  <c:v>1.36</c:v>
                </c:pt>
                <c:pt idx="6">
                  <c:v>0.87</c:v>
                </c:pt>
                <c:pt idx="7">
                  <c:v>1.23</c:v>
                </c:pt>
                <c:pt idx="8">
                  <c:v>1.55</c:v>
                </c:pt>
                <c:pt idx="9">
                  <c:v>1.4</c:v>
                </c:pt>
                <c:pt idx="10">
                  <c:v>1.19</c:v>
                </c:pt>
                <c:pt idx="11">
                  <c:v>1.1499999999999999</c:v>
                </c:pt>
                <c:pt idx="12">
                  <c:v>0.98</c:v>
                </c:pt>
                <c:pt idx="13">
                  <c:v>1.01</c:v>
                </c:pt>
                <c:pt idx="14">
                  <c:v>1.1100000000000001</c:v>
                </c:pt>
                <c:pt idx="15">
                  <c:v>1.2</c:v>
                </c:pt>
                <c:pt idx="16">
                  <c:v>1.26</c:v>
                </c:pt>
                <c:pt idx="17">
                  <c:v>1.32</c:v>
                </c:pt>
                <c:pt idx="18">
                  <c:v>1.43</c:v>
                </c:pt>
                <c:pt idx="19">
                  <c:v>0.95</c:v>
                </c:pt>
              </c:numCache>
            </c:numRef>
          </c:xVal>
          <c:yVal>
            <c:numRef>
              <c:f>'Dados e resultados'!$D$5:$D$24</c:f>
              <c:numCache>
                <c:formatCode>General</c:formatCode>
                <c:ptCount val="20"/>
                <c:pt idx="0">
                  <c:v>90.01</c:v>
                </c:pt>
                <c:pt idx="1">
                  <c:v>89.05</c:v>
                </c:pt>
                <c:pt idx="2">
                  <c:v>91.43</c:v>
                </c:pt>
                <c:pt idx="3">
                  <c:v>93.74</c:v>
                </c:pt>
                <c:pt idx="4">
                  <c:v>96.73</c:v>
                </c:pt>
                <c:pt idx="5">
                  <c:v>94.45</c:v>
                </c:pt>
                <c:pt idx="6">
                  <c:v>87.59</c:v>
                </c:pt>
                <c:pt idx="7">
                  <c:v>91.77</c:v>
                </c:pt>
                <c:pt idx="8">
                  <c:v>99.42</c:v>
                </c:pt>
                <c:pt idx="9">
                  <c:v>93.65</c:v>
                </c:pt>
                <c:pt idx="10">
                  <c:v>93.54</c:v>
                </c:pt>
                <c:pt idx="11">
                  <c:v>92.52</c:v>
                </c:pt>
                <c:pt idx="12">
                  <c:v>90.56</c:v>
                </c:pt>
                <c:pt idx="13">
                  <c:v>89.54</c:v>
                </c:pt>
                <c:pt idx="14">
                  <c:v>89.85</c:v>
                </c:pt>
                <c:pt idx="15">
                  <c:v>90.39</c:v>
                </c:pt>
                <c:pt idx="16">
                  <c:v>93.25</c:v>
                </c:pt>
                <c:pt idx="17">
                  <c:v>93.41</c:v>
                </c:pt>
                <c:pt idx="18">
                  <c:v>94.98</c:v>
                </c:pt>
                <c:pt idx="19">
                  <c:v>87.33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866816"/>
        <c:axId val="325864576"/>
      </c:scatterChart>
      <c:valAx>
        <c:axId val="325866816"/>
        <c:scaling>
          <c:orientation val="minMax"/>
          <c:min val="0.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25864576"/>
        <c:crosses val="autoZero"/>
        <c:crossBetween val="midCat"/>
      </c:valAx>
      <c:valAx>
        <c:axId val="32586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25866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>
                <a:solidFill>
                  <a:sysClr val="windowText" lastClr="000000"/>
                </a:solidFill>
              </a:rPr>
              <a:t>Intervalos de confiança da resposta</a:t>
            </a:r>
          </a:p>
        </c:rich>
      </c:tx>
      <c:layout>
        <c:manualLayout>
          <c:xMode val="edge"/>
          <c:yMode val="edge"/>
          <c:x val="0.1808037803414108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1524102965390193"/>
          <c:y val="0.12865071106486298"/>
          <c:w val="0.84158474755872903"/>
          <c:h val="0.7051528041753401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00206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'Dados e resultados'!$P$11:$P$20</c:f>
              <c:numCache>
                <c:formatCode>General</c:formatCode>
                <c:ptCount val="10"/>
                <c:pt idx="0">
                  <c:v>0.87</c:v>
                </c:pt>
                <c:pt idx="1">
                  <c:v>0.94555555555555559</c:v>
                </c:pt>
                <c:pt idx="2">
                  <c:v>1.0211111111111111</c:v>
                </c:pt>
                <c:pt idx="3">
                  <c:v>1.0966666666666667</c:v>
                </c:pt>
                <c:pt idx="4">
                  <c:v>1.1722222222222223</c:v>
                </c:pt>
                <c:pt idx="5">
                  <c:v>1.2477777777777779</c:v>
                </c:pt>
                <c:pt idx="6">
                  <c:v>1.3233333333333335</c:v>
                </c:pt>
                <c:pt idx="7">
                  <c:v>1.3988888888888891</c:v>
                </c:pt>
                <c:pt idx="8">
                  <c:v>1.4744444444444447</c:v>
                </c:pt>
                <c:pt idx="9">
                  <c:v>1.55</c:v>
                </c:pt>
              </c:numCache>
            </c:numRef>
          </c:cat>
          <c:val>
            <c:numRef>
              <c:f>'Dados e resultados'!$AA$11:$AA$20</c:f>
              <c:numCache>
                <c:formatCode>General</c:formatCode>
                <c:ptCount val="10"/>
                <c:pt idx="0">
                  <c:v>88.323898417858544</c:v>
                </c:pt>
                <c:pt idx="1">
                  <c:v>89.277541140146496</c:v>
                </c:pt>
                <c:pt idx="2">
                  <c:v>90.249640326968404</c:v>
                </c:pt>
                <c:pt idx="3">
                  <c:v>91.255416885957132</c:v>
                </c:pt>
                <c:pt idx="4">
                  <c:v>92.319733264100719</c:v>
                </c:pt>
                <c:pt idx="5">
                  <c:v>93.464594553477312</c:v>
                </c:pt>
                <c:pt idx="6">
                  <c:v>94.683992242016075</c:v>
                </c:pt>
                <c:pt idx="7">
                  <c:v>95.951838497382013</c:v>
                </c:pt>
                <c:pt idx="8">
                  <c:v>97.246602410987833</c:v>
                </c:pt>
                <c:pt idx="9">
                  <c:v>98.556255070684628</c:v>
                </c:pt>
              </c:numCache>
            </c:numRef>
          </c:val>
          <c:smooth val="0"/>
        </c:ser>
        <c:ser>
          <c:idx val="2"/>
          <c:order val="1"/>
          <c:spPr>
            <a:ln w="19050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'Dados e resultados'!$AB$11:$AB$20</c:f>
              <c:numCache>
                <c:formatCode>General</c:formatCode>
                <c:ptCount val="10"/>
                <c:pt idx="0">
                  <c:v>86.25134479680483</c:v>
                </c:pt>
                <c:pt idx="1">
                  <c:v>87.556432345147044</c:v>
                </c:pt>
                <c:pt idx="2">
                  <c:v>88.843063428955304</c:v>
                </c:pt>
                <c:pt idx="3">
                  <c:v>90.096017140596743</c:v>
                </c:pt>
                <c:pt idx="4">
                  <c:v>91.290431033083323</c:v>
                </c:pt>
                <c:pt idx="5">
                  <c:v>92.404300014336897</c:v>
                </c:pt>
                <c:pt idx="6">
                  <c:v>93.443632596428301</c:v>
                </c:pt>
                <c:pt idx="7">
                  <c:v>94.43451661169253</c:v>
                </c:pt>
                <c:pt idx="8">
                  <c:v>95.398482968716877</c:v>
                </c:pt>
                <c:pt idx="9">
                  <c:v>96.347560579650249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861776"/>
        <c:axId val="325861216"/>
      </c:lineChart>
      <c:catAx>
        <c:axId val="32586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25861216"/>
        <c:crosses val="autoZero"/>
        <c:auto val="0"/>
        <c:lblAlgn val="ctr"/>
        <c:lblOffset val="100"/>
        <c:tickMarkSkip val="1"/>
        <c:noMultiLvlLbl val="0"/>
      </c:catAx>
      <c:valAx>
        <c:axId val="32586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25861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>
                <a:solidFill>
                  <a:sysClr val="windowText" lastClr="000000"/>
                </a:solidFill>
              </a:rPr>
              <a:t>Intervalos de previsão</a:t>
            </a:r>
          </a:p>
        </c:rich>
      </c:tx>
      <c:layout>
        <c:manualLayout>
          <c:xMode val="edge"/>
          <c:yMode val="edge"/>
          <c:x val="0.3164628171478565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>
        <c:manualLayout>
          <c:layoutTarget val="inner"/>
          <c:xMode val="edge"/>
          <c:yMode val="edge"/>
          <c:x val="0.11524102965390193"/>
          <c:y val="0.12865071106486298"/>
          <c:w val="0.84158474755872903"/>
          <c:h val="0.7051528041753401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00206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'Dados e resultados'!$P$29:$P$38</c:f>
              <c:numCache>
                <c:formatCode>General</c:formatCode>
                <c:ptCount val="10"/>
                <c:pt idx="0">
                  <c:v>0.87</c:v>
                </c:pt>
                <c:pt idx="1">
                  <c:v>0.94555555555555559</c:v>
                </c:pt>
                <c:pt idx="2">
                  <c:v>1.0211111111111111</c:v>
                </c:pt>
                <c:pt idx="3">
                  <c:v>1.0966666666666667</c:v>
                </c:pt>
                <c:pt idx="4">
                  <c:v>1.1722222222222223</c:v>
                </c:pt>
                <c:pt idx="5">
                  <c:v>1.2477777777777779</c:v>
                </c:pt>
                <c:pt idx="6">
                  <c:v>1.3233333333333335</c:v>
                </c:pt>
                <c:pt idx="7">
                  <c:v>1.3988888888888891</c:v>
                </c:pt>
                <c:pt idx="8">
                  <c:v>1.4744444444444447</c:v>
                </c:pt>
                <c:pt idx="9">
                  <c:v>1.55</c:v>
                </c:pt>
              </c:numCache>
            </c:numRef>
          </c:cat>
          <c:val>
            <c:numRef>
              <c:f>'Dados e resultados'!$AA$28:$AA$37</c:f>
              <c:numCache>
                <c:formatCode>General</c:formatCode>
                <c:ptCount val="10"/>
                <c:pt idx="0">
                  <c:v>89.794541532173824</c:v>
                </c:pt>
                <c:pt idx="1">
                  <c:v>90.856521893570189</c:v>
                </c:pt>
                <c:pt idx="2">
                  <c:v>91.934948228130892</c:v>
                </c:pt>
                <c:pt idx="3">
                  <c:v>93.030887882645061</c:v>
                </c:pt>
                <c:pt idx="4">
                  <c:v>94.145091475972819</c:v>
                </c:pt>
                <c:pt idx="5">
                  <c:v>95.277913521975734</c:v>
                </c:pt>
                <c:pt idx="6">
                  <c:v>96.429272394393081</c:v>
                </c:pt>
                <c:pt idx="7">
                  <c:v>97.598659690769608</c:v>
                </c:pt>
                <c:pt idx="8">
                  <c:v>98.78519659362361</c:v>
                </c:pt>
                <c:pt idx="9">
                  <c:v>99.987723417874491</c:v>
                </c:pt>
              </c:numCache>
            </c:numRef>
          </c:val>
          <c:smooth val="0"/>
        </c:ser>
        <c:ser>
          <c:idx val="2"/>
          <c:order val="1"/>
          <c:spPr>
            <a:ln w="19050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'Dados e resultados'!$P$29:$P$38</c:f>
              <c:numCache>
                <c:formatCode>General</c:formatCode>
                <c:ptCount val="10"/>
                <c:pt idx="0">
                  <c:v>0.87</c:v>
                </c:pt>
                <c:pt idx="1">
                  <c:v>0.94555555555555559</c:v>
                </c:pt>
                <c:pt idx="2">
                  <c:v>1.0211111111111111</c:v>
                </c:pt>
                <c:pt idx="3">
                  <c:v>1.0966666666666667</c:v>
                </c:pt>
                <c:pt idx="4">
                  <c:v>1.1722222222222223</c:v>
                </c:pt>
                <c:pt idx="5">
                  <c:v>1.2477777777777779</c:v>
                </c:pt>
                <c:pt idx="6">
                  <c:v>1.3233333333333335</c:v>
                </c:pt>
                <c:pt idx="7">
                  <c:v>1.3988888888888891</c:v>
                </c:pt>
                <c:pt idx="8">
                  <c:v>1.4744444444444447</c:v>
                </c:pt>
                <c:pt idx="9">
                  <c:v>1.55</c:v>
                </c:pt>
              </c:numCache>
            </c:numRef>
          </c:cat>
          <c:val>
            <c:numRef>
              <c:f>'Dados e resultados'!$AB$28:$AB$37</c:f>
              <c:numCache>
                <c:formatCode>General</c:formatCode>
                <c:ptCount val="10"/>
                <c:pt idx="0">
                  <c:v>84.78070168248955</c:v>
                </c:pt>
                <c:pt idx="1">
                  <c:v>85.977451591723351</c:v>
                </c:pt>
                <c:pt idx="2">
                  <c:v>87.157755527792816</c:v>
                </c:pt>
                <c:pt idx="3">
                  <c:v>88.320546143908814</c:v>
                </c:pt>
                <c:pt idx="4">
                  <c:v>89.465072821211223</c:v>
                </c:pt>
                <c:pt idx="5">
                  <c:v>90.590981045838475</c:v>
                </c:pt>
                <c:pt idx="6">
                  <c:v>91.698352444051295</c:v>
                </c:pt>
                <c:pt idx="7">
                  <c:v>92.787695418304935</c:v>
                </c:pt>
                <c:pt idx="8">
                  <c:v>93.8598887860811</c:v>
                </c:pt>
                <c:pt idx="9">
                  <c:v>94.916092232460386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247824"/>
        <c:axId val="320248384"/>
      </c:lineChart>
      <c:catAx>
        <c:axId val="320247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20248384"/>
        <c:crosses val="autoZero"/>
        <c:auto val="0"/>
        <c:lblAlgn val="ctr"/>
        <c:lblOffset val="100"/>
        <c:tickMarkSkip val="1"/>
        <c:noMultiLvlLbl val="0"/>
      </c:catAx>
      <c:valAx>
        <c:axId val="32024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20247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220980</xdr:colOff>
      <xdr:row>1</xdr:row>
      <xdr:rowOff>167640</xdr:rowOff>
    </xdr:from>
    <xdr:to>
      <xdr:col>10</xdr:col>
      <xdr:colOff>601980</xdr:colOff>
      <xdr:row>12</xdr:row>
      <xdr:rowOff>53340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13</xdr:row>
      <xdr:rowOff>160020</xdr:rowOff>
    </xdr:from>
    <xdr:to>
      <xdr:col>11</xdr:col>
      <xdr:colOff>0</xdr:colOff>
      <xdr:row>23</xdr:row>
      <xdr:rowOff>182880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228600</xdr:colOff>
      <xdr:row>25</xdr:row>
      <xdr:rowOff>99060</xdr:rowOff>
    </xdr:from>
    <xdr:to>
      <xdr:col>11</xdr:col>
      <xdr:colOff>0</xdr:colOff>
      <xdr:row>36</xdr:row>
      <xdr:rowOff>45720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assis.com/" TargetMode="External"/><Relationship Id="rId1" Type="http://schemas.openxmlformats.org/officeDocument/2006/relationships/hyperlink" Target="mailto:rassis@rassi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zoomScale="120" zoomScaleNormal="120" workbookViewId="0"/>
  </sheetViews>
  <sheetFormatPr defaultRowHeight="14.4" x14ac:dyDescent="0.3"/>
  <cols>
    <col min="1" max="14" width="13.21875" customWidth="1"/>
  </cols>
  <sheetData>
    <row r="1" spans="1:15" ht="18" customHeight="1" x14ac:dyDescent="0.3">
      <c r="A1" s="25"/>
      <c r="B1" s="25"/>
      <c r="C1" s="26"/>
      <c r="D1" s="27"/>
      <c r="E1" s="27"/>
      <c r="F1" s="27"/>
      <c r="G1" s="27"/>
      <c r="H1" s="27"/>
      <c r="I1" s="27"/>
      <c r="J1" s="26"/>
      <c r="K1" s="27"/>
      <c r="L1" s="27"/>
      <c r="M1" s="27"/>
      <c r="N1" s="27"/>
      <c r="O1" s="27"/>
    </row>
    <row r="2" spans="1:15" ht="18" customHeight="1" x14ac:dyDescent="0.3">
      <c r="A2" s="28"/>
      <c r="B2" s="2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8" customHeight="1" x14ac:dyDescent="0.3">
      <c r="A3" s="28"/>
      <c r="B3" s="28"/>
      <c r="C3" s="27"/>
      <c r="D3" s="27"/>
      <c r="E3" s="29"/>
      <c r="F3" s="29"/>
      <c r="G3" s="29"/>
      <c r="H3" s="29"/>
      <c r="I3" s="29"/>
      <c r="J3" s="27"/>
      <c r="K3" s="27"/>
      <c r="L3" s="27"/>
      <c r="M3" s="27"/>
      <c r="N3" s="27"/>
      <c r="O3" s="27"/>
    </row>
    <row r="4" spans="1:15" ht="24" customHeight="1" x14ac:dyDescent="0.4">
      <c r="A4" s="28"/>
      <c r="B4" s="28"/>
      <c r="C4" s="27"/>
      <c r="D4" s="27"/>
      <c r="E4" s="29"/>
      <c r="F4" s="29"/>
      <c r="G4" s="30" t="s">
        <v>34</v>
      </c>
      <c r="H4" s="29"/>
      <c r="I4" s="29"/>
      <c r="J4" s="27"/>
      <c r="K4" s="27"/>
      <c r="L4" s="27"/>
      <c r="M4" s="27"/>
      <c r="N4" s="27"/>
      <c r="O4" s="27"/>
    </row>
    <row r="5" spans="1:15" ht="18" customHeight="1" x14ac:dyDescent="0.4">
      <c r="A5" s="31"/>
      <c r="B5" s="31"/>
      <c r="C5" s="27"/>
      <c r="D5" s="27"/>
      <c r="E5" s="29"/>
      <c r="F5" s="29"/>
      <c r="G5" s="29"/>
      <c r="H5" s="29"/>
      <c r="I5" s="32"/>
      <c r="J5" s="27"/>
      <c r="K5" s="27"/>
      <c r="L5" s="27"/>
      <c r="M5" s="27"/>
      <c r="N5" s="27"/>
      <c r="O5" s="27"/>
    </row>
    <row r="6" spans="1:15" ht="18" customHeight="1" x14ac:dyDescent="0.3">
      <c r="A6" s="31"/>
      <c r="B6" s="31"/>
      <c r="C6" s="27"/>
      <c r="D6" s="27"/>
      <c r="E6" s="27"/>
      <c r="F6" s="27"/>
      <c r="G6" s="27"/>
      <c r="H6" s="27"/>
      <c r="I6" s="33"/>
      <c r="J6" s="27"/>
      <c r="K6" s="27"/>
      <c r="L6" s="27"/>
      <c r="M6" s="27"/>
      <c r="N6" s="27"/>
      <c r="O6" s="27"/>
    </row>
    <row r="7" spans="1:15" ht="18" customHeight="1" x14ac:dyDescent="0.4">
      <c r="A7" s="31"/>
      <c r="B7" s="31"/>
      <c r="C7" s="27"/>
      <c r="D7" s="27"/>
      <c r="E7" s="27"/>
      <c r="F7" s="27"/>
      <c r="G7" s="34" t="s">
        <v>35</v>
      </c>
      <c r="H7" s="35"/>
      <c r="I7" s="33"/>
      <c r="J7" s="27"/>
      <c r="K7" s="27"/>
      <c r="L7" s="27"/>
      <c r="M7" s="27"/>
      <c r="N7" s="27"/>
      <c r="O7" s="27"/>
    </row>
    <row r="8" spans="1:15" ht="18" customHeight="1" x14ac:dyDescent="0.3">
      <c r="A8" s="31"/>
      <c r="B8" s="31"/>
      <c r="C8" s="27"/>
      <c r="D8" s="27"/>
      <c r="E8" s="27"/>
      <c r="F8" s="27"/>
      <c r="G8" s="46">
        <v>42115</v>
      </c>
      <c r="H8" s="27"/>
      <c r="I8" s="33"/>
      <c r="J8" s="27"/>
      <c r="K8" s="27"/>
      <c r="L8" s="27"/>
      <c r="M8" s="27"/>
      <c r="N8" s="27"/>
      <c r="O8" s="27"/>
    </row>
    <row r="9" spans="1:15" ht="18" customHeight="1" x14ac:dyDescent="0.3">
      <c r="A9" s="31"/>
      <c r="B9" s="31"/>
      <c r="C9" s="27"/>
      <c r="D9" s="27"/>
      <c r="E9" s="27"/>
      <c r="F9" s="27"/>
      <c r="G9" s="36" t="s">
        <v>36</v>
      </c>
      <c r="H9" s="37"/>
      <c r="I9" s="33"/>
      <c r="J9" s="27"/>
      <c r="K9" s="27"/>
      <c r="L9" s="27"/>
      <c r="M9" s="27"/>
      <c r="N9" s="27"/>
      <c r="O9" s="27"/>
    </row>
    <row r="10" spans="1:15" ht="18" customHeight="1" x14ac:dyDescent="0.3">
      <c r="A10" s="27"/>
      <c r="B10" s="27"/>
      <c r="C10" s="27"/>
      <c r="D10" s="27"/>
      <c r="E10" s="27"/>
      <c r="F10" s="27"/>
      <c r="G10" s="36" t="s">
        <v>37</v>
      </c>
      <c r="H10" s="27"/>
      <c r="I10" s="33"/>
      <c r="J10" s="27"/>
      <c r="K10" s="27"/>
      <c r="L10" s="27"/>
      <c r="M10" s="27"/>
      <c r="N10" s="27"/>
      <c r="O10" s="27"/>
    </row>
    <row r="11" spans="1:15" ht="18" customHeight="1" x14ac:dyDescent="0.3">
      <c r="A11" s="27"/>
      <c r="B11" s="27"/>
      <c r="C11" s="27"/>
      <c r="D11" s="27"/>
      <c r="E11" s="27"/>
      <c r="F11" s="27"/>
      <c r="G11" s="38"/>
      <c r="H11" s="27"/>
      <c r="I11" s="27"/>
      <c r="J11" s="27"/>
      <c r="K11" s="27"/>
      <c r="L11" s="27"/>
      <c r="M11" s="27"/>
      <c r="N11" s="27"/>
      <c r="O11" s="27"/>
    </row>
    <row r="12" spans="1:15" ht="18" customHeight="1" x14ac:dyDescent="0.3">
      <c r="A12" s="27"/>
      <c r="B12" s="27"/>
      <c r="C12" s="27"/>
      <c r="D12" s="27"/>
      <c r="E12" s="27"/>
      <c r="F12" s="27"/>
      <c r="G12" s="39" t="s">
        <v>42</v>
      </c>
      <c r="H12" s="27"/>
      <c r="I12" s="27"/>
      <c r="J12" s="27"/>
      <c r="K12" s="27"/>
      <c r="L12" s="27"/>
      <c r="M12" s="27"/>
      <c r="N12" s="27"/>
      <c r="O12" s="27"/>
    </row>
    <row r="13" spans="1:15" ht="18" customHeight="1" x14ac:dyDescent="0.3">
      <c r="A13" s="27"/>
      <c r="B13" s="27"/>
      <c r="C13" s="27"/>
      <c r="D13" s="27"/>
      <c r="E13" s="27"/>
      <c r="F13" s="27"/>
      <c r="G13" s="40"/>
      <c r="H13" s="27"/>
      <c r="I13" s="27"/>
      <c r="J13" s="27"/>
      <c r="K13" s="27"/>
      <c r="L13" s="27"/>
      <c r="M13" s="27"/>
      <c r="N13" s="27"/>
      <c r="O13" s="27"/>
    </row>
    <row r="14" spans="1:15" ht="18" customHeight="1" x14ac:dyDescent="0.3">
      <c r="A14" s="27"/>
      <c r="B14" s="27"/>
      <c r="C14" s="27"/>
      <c r="D14" s="27"/>
      <c r="E14" s="27"/>
      <c r="F14" s="27"/>
      <c r="G14" s="40"/>
      <c r="H14" s="27"/>
      <c r="I14" s="27"/>
      <c r="J14" s="27"/>
      <c r="K14" s="27"/>
      <c r="L14" s="27"/>
      <c r="M14" s="27"/>
      <c r="N14" s="27"/>
      <c r="O14" s="27"/>
    </row>
    <row r="15" spans="1:15" ht="18" customHeight="1" x14ac:dyDescent="0.3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18" customHeight="1" x14ac:dyDescent="0.3">
      <c r="A16" s="27"/>
      <c r="B16" s="27"/>
      <c r="C16" s="27"/>
      <c r="D16" s="27"/>
      <c r="E16" s="27"/>
      <c r="F16" s="27"/>
      <c r="G16" s="41" t="s">
        <v>38</v>
      </c>
      <c r="H16" s="27"/>
      <c r="I16" s="27"/>
      <c r="J16" s="27"/>
      <c r="K16" s="27"/>
      <c r="L16" s="27"/>
      <c r="M16" s="27"/>
      <c r="N16" s="27"/>
      <c r="O16" s="27"/>
    </row>
    <row r="17" spans="1:15" ht="18" customHeight="1" x14ac:dyDescent="0.3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8" customHeight="1" x14ac:dyDescent="0.3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8" customHeight="1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8" customHeight="1" x14ac:dyDescent="0.3">
      <c r="A20" s="27"/>
      <c r="B20" s="27"/>
      <c r="C20" s="27"/>
      <c r="D20" s="27"/>
      <c r="E20" s="27"/>
      <c r="F20" s="27"/>
      <c r="G20" s="27"/>
      <c r="H20" s="27"/>
      <c r="I20" s="42"/>
      <c r="J20" s="27"/>
      <c r="K20" s="27"/>
      <c r="L20" s="27"/>
      <c r="M20" s="27"/>
      <c r="N20" s="27"/>
      <c r="O20" s="27"/>
    </row>
    <row r="21" spans="1:15" ht="18" customHeight="1" x14ac:dyDescent="0.3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3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3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3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x14ac:dyDescent="0.3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x14ac:dyDescent="0.3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3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3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3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3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3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3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3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3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3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3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3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3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3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x14ac:dyDescent="0.3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x14ac:dyDescent="0.3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 x14ac:dyDescent="0.3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 x14ac:dyDescent="0.3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 x14ac:dyDescent="0.3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x14ac:dyDescent="0.3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x14ac:dyDescent="0.3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x14ac:dyDescent="0.3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x14ac:dyDescent="0.3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x14ac:dyDescent="0.3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x14ac:dyDescent="0.3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</row>
    <row r="57" spans="1:15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5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1:15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1:15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1:15" x14ac:dyDescent="0.3">
      <c r="A61" s="43"/>
      <c r="B61" s="43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1:15" x14ac:dyDescent="0.3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1:15" x14ac:dyDescent="0.3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pans="1:15" x14ac:dyDescent="0.3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</row>
  </sheetData>
  <hyperlinks>
    <hyperlink ref="G9" r:id="rId1"/>
    <hyperlink ref="G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568"/>
  <sheetViews>
    <sheetView workbookViewId="0"/>
  </sheetViews>
  <sheetFormatPr defaultRowHeight="14.4" x14ac:dyDescent="0.3"/>
  <cols>
    <col min="1" max="1" width="10.109375" customWidth="1"/>
    <col min="2" max="2" width="11.44140625" bestFit="1" customWidth="1"/>
    <col min="3" max="4" width="10.109375" customWidth="1"/>
    <col min="5" max="5" width="12.6640625" bestFit="1" customWidth="1"/>
    <col min="6" max="11" width="10.109375" customWidth="1"/>
    <col min="12" max="12" width="7" customWidth="1"/>
    <col min="13" max="21" width="10.109375" customWidth="1"/>
  </cols>
  <sheetData>
    <row r="1" spans="1:80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ht="14.4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7" t="s">
        <v>18</v>
      </c>
      <c r="Q2" s="47"/>
      <c r="R2" s="47"/>
      <c r="S2" s="47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</row>
    <row r="3" spans="1:80" ht="14.4" customHeight="1" x14ac:dyDescent="0.35">
      <c r="A3" s="2"/>
      <c r="B3" s="49" t="s">
        <v>26</v>
      </c>
      <c r="C3" s="51" t="s">
        <v>27</v>
      </c>
      <c r="D3" s="51" t="s">
        <v>28</v>
      </c>
      <c r="E3" s="53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11" t="s">
        <v>19</v>
      </c>
      <c r="Q3" s="9">
        <v>0.05</v>
      </c>
      <c r="R3" s="5" t="s">
        <v>22</v>
      </c>
      <c r="S3" s="8">
        <f>TINV(Q3,N11-2)</f>
        <v>2.1009220402410378</v>
      </c>
      <c r="T3" s="2"/>
      <c r="U3" s="2"/>
      <c r="V3" s="2"/>
      <c r="W3" s="48" t="s">
        <v>29</v>
      </c>
      <c r="X3" s="48"/>
      <c r="Y3" s="48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16.8" x14ac:dyDescent="0.35">
      <c r="A4" s="2"/>
      <c r="B4" s="50"/>
      <c r="C4" s="52"/>
      <c r="D4" s="52"/>
      <c r="E4" s="5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3" t="s">
        <v>13</v>
      </c>
      <c r="X4" s="13" t="s">
        <v>14</v>
      </c>
      <c r="Y4" s="14" t="s">
        <v>12</v>
      </c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15.6" x14ac:dyDescent="0.35">
      <c r="A5" s="2"/>
      <c r="B5" s="3">
        <v>1</v>
      </c>
      <c r="C5" s="6">
        <v>0.99</v>
      </c>
      <c r="D5" s="6">
        <v>90.01</v>
      </c>
      <c r="E5" s="18">
        <f t="shared" ref="E5:E24" si="0">($N$5+$N$6*C5)-D5</f>
        <v>-0.92868082481494696</v>
      </c>
      <c r="F5" s="2"/>
      <c r="G5" s="2"/>
      <c r="H5" s="2"/>
      <c r="I5" s="2"/>
      <c r="J5" s="2"/>
      <c r="K5" s="2"/>
      <c r="L5" s="2"/>
      <c r="M5" s="5" t="s">
        <v>21</v>
      </c>
      <c r="N5" s="8">
        <f>INTERCEPT(D5:D500,C5:C500)</f>
        <v>74.283314240394787</v>
      </c>
      <c r="O5" s="2"/>
      <c r="P5" s="5" t="s">
        <v>24</v>
      </c>
      <c r="Q5" s="24">
        <f>N5</f>
        <v>74.283314240394787</v>
      </c>
      <c r="R5" s="12" t="s">
        <v>23</v>
      </c>
      <c r="S5" s="24">
        <f>S3*SQRT(N25*(1/N11+N14^2/N20))</f>
        <v>3.3477633357219241</v>
      </c>
      <c r="T5" s="2"/>
      <c r="U5" s="2"/>
      <c r="V5" s="2"/>
      <c r="W5" s="2">
        <f>C5^2</f>
        <v>0.98009999999999997</v>
      </c>
      <c r="X5" s="2">
        <f>D5^2</f>
        <v>8101.8001000000013</v>
      </c>
      <c r="Y5" s="2">
        <f t="shared" ref="Y5:Y24" si="1">C5*D5</f>
        <v>89.10990000000001</v>
      </c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5.6" x14ac:dyDescent="0.35">
      <c r="A6" s="2"/>
      <c r="B6" s="4">
        <v>2</v>
      </c>
      <c r="C6" s="7">
        <v>1.02</v>
      </c>
      <c r="D6" s="7">
        <v>89.05</v>
      </c>
      <c r="E6" s="19">
        <f t="shared" si="0"/>
        <v>0.47974356714840383</v>
      </c>
      <c r="F6" s="2"/>
      <c r="G6" s="2"/>
      <c r="H6" s="2"/>
      <c r="I6" s="2"/>
      <c r="J6" s="2"/>
      <c r="K6" s="2"/>
      <c r="L6" s="2"/>
      <c r="M6" s="5" t="s">
        <v>20</v>
      </c>
      <c r="N6" s="8">
        <f>SLOPE(D5:D500,C5:C500)</f>
        <v>14.947479732111384</v>
      </c>
      <c r="O6" s="2"/>
      <c r="P6" s="5" t="s">
        <v>25</v>
      </c>
      <c r="Q6" s="24">
        <f>N6</f>
        <v>14.947479732111384</v>
      </c>
      <c r="R6" s="12" t="s">
        <v>23</v>
      </c>
      <c r="S6" s="24">
        <f>S3*SQRT(N25/N20)</f>
        <v>2.7664064706405531</v>
      </c>
      <c r="T6" s="2"/>
      <c r="U6" s="2"/>
      <c r="V6" s="2"/>
      <c r="W6" s="2">
        <f t="shared" ref="W6:W24" si="2">C6^2</f>
        <v>1.0404</v>
      </c>
      <c r="X6" s="2">
        <f t="shared" ref="X6:X24" si="3">D6^2</f>
        <v>7929.9024999999992</v>
      </c>
      <c r="Y6" s="2">
        <f t="shared" si="1"/>
        <v>90.831000000000003</v>
      </c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x14ac:dyDescent="0.3">
      <c r="A7" s="2"/>
      <c r="B7" s="4">
        <v>3</v>
      </c>
      <c r="C7" s="7">
        <v>1.1499999999999999</v>
      </c>
      <c r="D7" s="7">
        <v>91.43</v>
      </c>
      <c r="E7" s="19">
        <f t="shared" si="0"/>
        <v>4.2915932322870276E-2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>
        <f t="shared" si="2"/>
        <v>1.3224999999999998</v>
      </c>
      <c r="X7" s="2">
        <f t="shared" si="3"/>
        <v>8359.4449000000004</v>
      </c>
      <c r="Y7" s="2">
        <f t="shared" si="1"/>
        <v>105.14449999999999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x14ac:dyDescent="0.3">
      <c r="A8" s="2"/>
      <c r="B8" s="4">
        <v>4</v>
      </c>
      <c r="C8" s="7">
        <v>1.29</v>
      </c>
      <c r="D8" s="7">
        <v>93.74</v>
      </c>
      <c r="E8" s="19">
        <f t="shared" si="0"/>
        <v>-0.17443690518152266</v>
      </c>
      <c r="F8" s="2"/>
      <c r="G8" s="2"/>
      <c r="H8" s="2"/>
      <c r="I8" s="2"/>
      <c r="J8" s="2"/>
      <c r="K8" s="2"/>
      <c r="L8" s="2"/>
      <c r="M8" s="10" t="s">
        <v>3</v>
      </c>
      <c r="N8" s="9">
        <v>1</v>
      </c>
      <c r="O8" s="20"/>
      <c r="P8" s="11" t="s">
        <v>39</v>
      </c>
      <c r="Q8" s="24">
        <f>N5+N6*N8</f>
        <v>89.230793972506177</v>
      </c>
      <c r="R8" s="12" t="s">
        <v>23</v>
      </c>
      <c r="S8" s="24">
        <f>S3*SQRT(N25*(1/N11+(N8-N14)^2/N20))</f>
        <v>0.74467222653171861</v>
      </c>
      <c r="T8" s="2"/>
      <c r="U8" s="2"/>
      <c r="V8" s="2"/>
      <c r="W8" s="2">
        <f t="shared" si="2"/>
        <v>1.6641000000000001</v>
      </c>
      <c r="X8" s="2">
        <f t="shared" si="3"/>
        <v>8787.1875999999993</v>
      </c>
      <c r="Y8" s="2">
        <f t="shared" si="1"/>
        <v>120.9246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x14ac:dyDescent="0.3">
      <c r="A9" s="2"/>
      <c r="B9" s="4">
        <v>5</v>
      </c>
      <c r="C9" s="7">
        <v>1.46</v>
      </c>
      <c r="D9" s="7">
        <v>96.73</v>
      </c>
      <c r="E9" s="19">
        <f t="shared" si="0"/>
        <v>-0.6233653507225938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>
        <f t="shared" si="2"/>
        <v>2.1315999999999997</v>
      </c>
      <c r="X9" s="2">
        <f t="shared" si="3"/>
        <v>9356.6929</v>
      </c>
      <c r="Y9" s="2">
        <f t="shared" si="1"/>
        <v>141.22579999999999</v>
      </c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16.2" x14ac:dyDescent="0.3">
      <c r="A10" s="2"/>
      <c r="B10" s="4">
        <v>6</v>
      </c>
      <c r="C10" s="7">
        <v>1.36</v>
      </c>
      <c r="D10" s="7">
        <v>94.45</v>
      </c>
      <c r="E10" s="19">
        <f t="shared" si="0"/>
        <v>0.16188667606627405</v>
      </c>
      <c r="F10" s="2"/>
      <c r="G10" s="2"/>
      <c r="H10" s="2"/>
      <c r="I10" s="2"/>
      <c r="J10" s="2"/>
      <c r="K10" s="2"/>
      <c r="L10" s="2"/>
      <c r="M10" s="5" t="s">
        <v>40</v>
      </c>
      <c r="N10" s="8">
        <f>(CORREL(D5:D500,C5:C500))^2</f>
        <v>0.877435705171555</v>
      </c>
      <c r="O10" s="2"/>
      <c r="P10" s="21" t="s">
        <v>27</v>
      </c>
      <c r="Q10" s="21" t="s">
        <v>28</v>
      </c>
      <c r="R10" s="2"/>
      <c r="S10" s="22" t="s">
        <v>30</v>
      </c>
      <c r="T10" s="2"/>
      <c r="U10" s="2"/>
      <c r="V10" s="2"/>
      <c r="W10" s="2">
        <f t="shared" si="2"/>
        <v>1.8496000000000004</v>
      </c>
      <c r="X10" s="2">
        <f t="shared" si="3"/>
        <v>8920.8024999999998</v>
      </c>
      <c r="Y10" s="2">
        <f t="shared" si="1"/>
        <v>128.45200000000003</v>
      </c>
      <c r="Z10" s="2"/>
      <c r="AA10" s="17" t="s">
        <v>31</v>
      </c>
      <c r="AB10" s="17" t="s">
        <v>32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1:80" x14ac:dyDescent="0.3">
      <c r="A11" s="2"/>
      <c r="B11" s="4">
        <v>7</v>
      </c>
      <c r="C11" s="7">
        <v>0.87</v>
      </c>
      <c r="D11" s="7">
        <v>87.59</v>
      </c>
      <c r="E11" s="19">
        <f t="shared" si="0"/>
        <v>-0.30237839266831656</v>
      </c>
      <c r="F11" s="2"/>
      <c r="G11" s="2"/>
      <c r="H11" s="2"/>
      <c r="I11" s="2"/>
      <c r="J11" s="2"/>
      <c r="K11" s="2"/>
      <c r="L11" s="2"/>
      <c r="M11" s="5" t="s">
        <v>4</v>
      </c>
      <c r="N11" s="8">
        <f>COUNT(C5:C500)</f>
        <v>20</v>
      </c>
      <c r="O11" s="2">
        <v>1</v>
      </c>
      <c r="P11" s="23">
        <f>MIN(C5:C500)</f>
        <v>0.87</v>
      </c>
      <c r="Q11" s="23">
        <f t="shared" ref="Q11:Q20" si="4">$N$5+$N$6*P11</f>
        <v>87.287621607331687</v>
      </c>
      <c r="R11" s="12" t="s">
        <v>23</v>
      </c>
      <c r="S11" s="23">
        <f t="shared" ref="S11:S20" si="5">$S$3*SQRT($N$25*(1/$N$11+(P11-$N$14)^2/$N$20))</f>
        <v>1.0362768105268623</v>
      </c>
      <c r="T11" s="2"/>
      <c r="U11" s="2"/>
      <c r="V11" s="2"/>
      <c r="W11" s="2">
        <f t="shared" si="2"/>
        <v>0.75690000000000002</v>
      </c>
      <c r="X11" s="2">
        <f t="shared" si="3"/>
        <v>7672.0081000000009</v>
      </c>
      <c r="Y11" s="2">
        <f t="shared" si="1"/>
        <v>76.203299999999999</v>
      </c>
      <c r="Z11" s="2"/>
      <c r="AA11" s="2">
        <f>Q11+S11</f>
        <v>88.323898417858544</v>
      </c>
      <c r="AB11" s="2">
        <f>Q11-S11</f>
        <v>86.25134479680483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1:80" ht="15.6" x14ac:dyDescent="0.35">
      <c r="A12" s="2"/>
      <c r="B12" s="4">
        <v>8</v>
      </c>
      <c r="C12" s="7">
        <v>1.23</v>
      </c>
      <c r="D12" s="7">
        <v>91.77</v>
      </c>
      <c r="E12" s="19">
        <f t="shared" si="0"/>
        <v>0.89871431089179055</v>
      </c>
      <c r="F12" s="2"/>
      <c r="G12" s="2"/>
      <c r="H12" s="2"/>
      <c r="I12" s="2"/>
      <c r="J12" s="2"/>
      <c r="K12" s="2"/>
      <c r="L12" s="2"/>
      <c r="M12" s="11" t="s">
        <v>5</v>
      </c>
      <c r="N12" s="15">
        <f>SUM(C5:C500)</f>
        <v>23.92</v>
      </c>
      <c r="O12" s="2">
        <v>2</v>
      </c>
      <c r="P12" s="23">
        <f t="shared" ref="P12:P19" si="6">P11+($P$20-$P$11)/9</f>
        <v>0.94555555555555559</v>
      </c>
      <c r="Q12" s="23">
        <f t="shared" si="4"/>
        <v>88.41698674264677</v>
      </c>
      <c r="R12" s="12" t="s">
        <v>23</v>
      </c>
      <c r="S12" s="23">
        <f t="shared" si="5"/>
        <v>0.8605543974997325</v>
      </c>
      <c r="T12" s="2"/>
      <c r="U12" s="2"/>
      <c r="V12" s="2"/>
      <c r="W12" s="2">
        <f t="shared" si="2"/>
        <v>1.5128999999999999</v>
      </c>
      <c r="X12" s="2">
        <f t="shared" si="3"/>
        <v>8421.7328999999991</v>
      </c>
      <c r="Y12" s="2">
        <f t="shared" si="1"/>
        <v>112.8771</v>
      </c>
      <c r="Z12" s="2"/>
      <c r="AA12" s="2">
        <f t="shared" ref="AA12:AA20" si="7">Q12+S12</f>
        <v>89.277541140146496</v>
      </c>
      <c r="AB12" s="2">
        <f t="shared" ref="AB12:AB20" si="8">Q12-S12</f>
        <v>87.556432345147044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ht="15.6" x14ac:dyDescent="0.35">
      <c r="A13" s="2"/>
      <c r="B13" s="4">
        <v>9</v>
      </c>
      <c r="C13" s="7">
        <v>1.55</v>
      </c>
      <c r="D13" s="7">
        <v>99.42</v>
      </c>
      <c r="E13" s="19">
        <f t="shared" si="0"/>
        <v>-1.968092174832563</v>
      </c>
      <c r="F13" s="2"/>
      <c r="G13" s="2"/>
      <c r="H13" s="2"/>
      <c r="I13" s="2"/>
      <c r="J13" s="2"/>
      <c r="K13" s="2"/>
      <c r="L13" s="2"/>
      <c r="M13" s="11" t="s">
        <v>6</v>
      </c>
      <c r="N13" s="15">
        <f>SUM(D5:D500)</f>
        <v>1843.21</v>
      </c>
      <c r="O13" s="2">
        <v>3</v>
      </c>
      <c r="P13" s="23">
        <f t="shared" si="6"/>
        <v>1.0211111111111111</v>
      </c>
      <c r="Q13" s="23">
        <f t="shared" si="4"/>
        <v>89.546351877961854</v>
      </c>
      <c r="R13" s="12" t="s">
        <v>23</v>
      </c>
      <c r="S13" s="23">
        <f t="shared" si="5"/>
        <v>0.70328844900654441</v>
      </c>
      <c r="T13" s="2"/>
      <c r="U13" s="2"/>
      <c r="V13" s="2"/>
      <c r="W13" s="2">
        <f t="shared" si="2"/>
        <v>2.4025000000000003</v>
      </c>
      <c r="X13" s="2">
        <f t="shared" si="3"/>
        <v>9884.3364000000001</v>
      </c>
      <c r="Y13" s="2">
        <f t="shared" si="1"/>
        <v>154.101</v>
      </c>
      <c r="Z13" s="2"/>
      <c r="AA13" s="2">
        <f t="shared" si="7"/>
        <v>90.249640326968404</v>
      </c>
      <c r="AB13" s="2">
        <f t="shared" si="8"/>
        <v>88.843063428955304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1:80" x14ac:dyDescent="0.3">
      <c r="A14" s="2"/>
      <c r="B14" s="4">
        <v>10</v>
      </c>
      <c r="C14" s="7">
        <v>1.4</v>
      </c>
      <c r="D14" s="7">
        <v>93.65</v>
      </c>
      <c r="E14" s="19">
        <f t="shared" si="0"/>
        <v>1.5597858653507188</v>
      </c>
      <c r="F14" s="2"/>
      <c r="G14" s="2"/>
      <c r="H14" s="2"/>
      <c r="I14" s="2"/>
      <c r="J14" s="2"/>
      <c r="K14" s="2"/>
      <c r="L14" s="2"/>
      <c r="M14" s="11" t="s">
        <v>7</v>
      </c>
      <c r="N14" s="15">
        <f>AVERAGE(C5:C500)</f>
        <v>1.1960000000000002</v>
      </c>
      <c r="O14" s="2">
        <v>4</v>
      </c>
      <c r="P14" s="23">
        <f t="shared" si="6"/>
        <v>1.0966666666666667</v>
      </c>
      <c r="Q14" s="23">
        <f t="shared" si="4"/>
        <v>90.675717013276937</v>
      </c>
      <c r="R14" s="12" t="s">
        <v>23</v>
      </c>
      <c r="S14" s="23">
        <f t="shared" si="5"/>
        <v>0.57969987268019574</v>
      </c>
      <c r="T14" s="2"/>
      <c r="U14" s="2"/>
      <c r="V14" s="2"/>
      <c r="W14" s="2">
        <f t="shared" si="2"/>
        <v>1.9599999999999997</v>
      </c>
      <c r="X14" s="2">
        <f t="shared" si="3"/>
        <v>8770.3225000000002</v>
      </c>
      <c r="Y14" s="2">
        <f t="shared" si="1"/>
        <v>131.11000000000001</v>
      </c>
      <c r="Z14" s="2"/>
      <c r="AA14" s="2">
        <f t="shared" si="7"/>
        <v>91.255416885957132</v>
      </c>
      <c r="AB14" s="2">
        <f t="shared" si="8"/>
        <v>90.096017140596743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1:80" x14ac:dyDescent="0.3">
      <c r="A15" s="2"/>
      <c r="B15" s="4">
        <v>11</v>
      </c>
      <c r="C15" s="7">
        <v>1.19</v>
      </c>
      <c r="D15" s="7">
        <v>93.54</v>
      </c>
      <c r="E15" s="19">
        <f t="shared" si="0"/>
        <v>-1.4691848783926673</v>
      </c>
      <c r="F15" s="2"/>
      <c r="G15" s="2"/>
      <c r="H15" s="2"/>
      <c r="I15" s="2"/>
      <c r="J15" s="2"/>
      <c r="K15" s="2"/>
      <c r="L15" s="2"/>
      <c r="M15" s="11" t="s">
        <v>8</v>
      </c>
      <c r="N15" s="15">
        <f>AVERAGE(D5:D500)</f>
        <v>92.160499999999999</v>
      </c>
      <c r="O15" s="2">
        <v>5</v>
      </c>
      <c r="P15" s="23">
        <f t="shared" si="6"/>
        <v>1.1722222222222223</v>
      </c>
      <c r="Q15" s="23">
        <f t="shared" si="4"/>
        <v>91.805082148592021</v>
      </c>
      <c r="R15" s="12" t="s">
        <v>23</v>
      </c>
      <c r="S15" s="23">
        <f t="shared" si="5"/>
        <v>0.51465111550869214</v>
      </c>
      <c r="T15" s="2"/>
      <c r="U15" s="2"/>
      <c r="V15" s="2"/>
      <c r="W15" s="2">
        <f t="shared" si="2"/>
        <v>1.4160999999999999</v>
      </c>
      <c r="X15" s="2">
        <f t="shared" si="3"/>
        <v>8749.731600000001</v>
      </c>
      <c r="Y15" s="2">
        <f t="shared" si="1"/>
        <v>111.3126</v>
      </c>
      <c r="Z15" s="2"/>
      <c r="AA15" s="2">
        <f t="shared" si="7"/>
        <v>92.319733264100719</v>
      </c>
      <c r="AB15" s="2">
        <f t="shared" si="8"/>
        <v>91.290431033083323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ht="16.8" x14ac:dyDescent="0.35">
      <c r="A16" s="2"/>
      <c r="B16" s="4">
        <v>12</v>
      </c>
      <c r="C16" s="7">
        <v>1.1499999999999999</v>
      </c>
      <c r="D16" s="7">
        <v>92.52</v>
      </c>
      <c r="E16" s="19">
        <f t="shared" si="0"/>
        <v>-1.0470840676771189</v>
      </c>
      <c r="F16" s="2"/>
      <c r="G16" s="2"/>
      <c r="H16" s="2"/>
      <c r="I16" s="2"/>
      <c r="J16" s="2"/>
      <c r="K16" s="2"/>
      <c r="L16" s="2"/>
      <c r="M16" s="11" t="s">
        <v>9</v>
      </c>
      <c r="N16" s="15">
        <f>SUM(W5:W500)</f>
        <v>29.289200000000001</v>
      </c>
      <c r="O16" s="2">
        <v>6</v>
      </c>
      <c r="P16" s="23">
        <f t="shared" si="6"/>
        <v>1.2477777777777779</v>
      </c>
      <c r="Q16" s="23">
        <f t="shared" si="4"/>
        <v>92.934447283907105</v>
      </c>
      <c r="R16" s="12" t="s">
        <v>23</v>
      </c>
      <c r="S16" s="23">
        <f t="shared" si="5"/>
        <v>0.53014726957020974</v>
      </c>
      <c r="T16" s="2"/>
      <c r="U16" s="2"/>
      <c r="V16" s="2"/>
      <c r="W16" s="2">
        <f t="shared" si="2"/>
        <v>1.3224999999999998</v>
      </c>
      <c r="X16" s="2">
        <f t="shared" si="3"/>
        <v>8559.9503999999997</v>
      </c>
      <c r="Y16" s="2">
        <f t="shared" si="1"/>
        <v>106.39799999999998</v>
      </c>
      <c r="Z16" s="2"/>
      <c r="AA16" s="2">
        <f t="shared" si="7"/>
        <v>93.464594553477312</v>
      </c>
      <c r="AB16" s="2">
        <f t="shared" si="8"/>
        <v>92.404300014336897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1:80" ht="16.8" x14ac:dyDescent="0.35">
      <c r="A17" s="2"/>
      <c r="B17" s="4">
        <v>13</v>
      </c>
      <c r="C17" s="7">
        <v>0.98</v>
      </c>
      <c r="D17" s="7">
        <v>90.56</v>
      </c>
      <c r="E17" s="19">
        <f t="shared" si="0"/>
        <v>-1.6281556221360631</v>
      </c>
      <c r="F17" s="2"/>
      <c r="G17" s="2"/>
      <c r="H17" s="2"/>
      <c r="I17" s="2"/>
      <c r="J17" s="2"/>
      <c r="K17" s="2"/>
      <c r="L17" s="2"/>
      <c r="M17" s="11" t="s">
        <v>10</v>
      </c>
      <c r="N17" s="15">
        <f>SUM(X5:X500)</f>
        <v>170044.53209999998</v>
      </c>
      <c r="O17" s="2">
        <v>7</v>
      </c>
      <c r="P17" s="23">
        <f t="shared" si="6"/>
        <v>1.3233333333333335</v>
      </c>
      <c r="Q17" s="23">
        <f t="shared" si="4"/>
        <v>94.063812419222188</v>
      </c>
      <c r="R17" s="12" t="s">
        <v>23</v>
      </c>
      <c r="S17" s="23">
        <f t="shared" si="5"/>
        <v>0.6201798227938875</v>
      </c>
      <c r="T17" s="2"/>
      <c r="U17" s="2"/>
      <c r="V17" s="2"/>
      <c r="W17" s="2">
        <f t="shared" si="2"/>
        <v>0.96039999999999992</v>
      </c>
      <c r="X17" s="2">
        <f t="shared" si="3"/>
        <v>8201.1136000000006</v>
      </c>
      <c r="Y17" s="2">
        <f t="shared" si="1"/>
        <v>88.748800000000003</v>
      </c>
      <c r="Z17" s="2"/>
      <c r="AA17" s="2">
        <f t="shared" si="7"/>
        <v>94.683992242016075</v>
      </c>
      <c r="AB17" s="2">
        <f t="shared" si="8"/>
        <v>93.443632596428301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15.6" x14ac:dyDescent="0.35">
      <c r="A18" s="2"/>
      <c r="B18" s="4">
        <v>14</v>
      </c>
      <c r="C18" s="7">
        <v>1.01</v>
      </c>
      <c r="D18" s="7">
        <v>89.54</v>
      </c>
      <c r="E18" s="19">
        <f t="shared" si="0"/>
        <v>-0.15973123017272428</v>
      </c>
      <c r="F18" s="2"/>
      <c r="G18" s="2"/>
      <c r="H18" s="2"/>
      <c r="I18" s="2"/>
      <c r="J18" s="2"/>
      <c r="K18" s="2"/>
      <c r="L18" s="2"/>
      <c r="M18" s="11" t="s">
        <v>11</v>
      </c>
      <c r="N18" s="15">
        <f>SUM(Y5:Y500)</f>
        <v>2214.6565999999998</v>
      </c>
      <c r="O18" s="2">
        <v>8</v>
      </c>
      <c r="P18" s="23">
        <f t="shared" si="6"/>
        <v>1.3988888888888891</v>
      </c>
      <c r="Q18" s="23">
        <f t="shared" si="4"/>
        <v>95.193177554537272</v>
      </c>
      <c r="R18" s="12" t="s">
        <v>23</v>
      </c>
      <c r="S18" s="23">
        <f t="shared" si="5"/>
        <v>0.75866094284473895</v>
      </c>
      <c r="T18" s="2"/>
      <c r="U18" s="2"/>
      <c r="V18" s="2"/>
      <c r="W18" s="2">
        <f t="shared" si="2"/>
        <v>1.0201</v>
      </c>
      <c r="X18" s="2">
        <f t="shared" si="3"/>
        <v>8017.4116000000013</v>
      </c>
      <c r="Y18" s="2">
        <f t="shared" si="1"/>
        <v>90.435400000000001</v>
      </c>
      <c r="Z18" s="2"/>
      <c r="AA18" s="2">
        <f t="shared" si="7"/>
        <v>95.951838497382013</v>
      </c>
      <c r="AB18" s="2">
        <f t="shared" si="8"/>
        <v>94.43451661169253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x14ac:dyDescent="0.3">
      <c r="A19" s="2"/>
      <c r="B19" s="4">
        <v>15</v>
      </c>
      <c r="C19" s="7">
        <v>1.1100000000000001</v>
      </c>
      <c r="D19" s="7">
        <v>89.85</v>
      </c>
      <c r="E19" s="19">
        <f t="shared" si="0"/>
        <v>1.0250167430384352</v>
      </c>
      <c r="F19" s="2"/>
      <c r="G19" s="2"/>
      <c r="H19" s="2"/>
      <c r="I19" s="2"/>
      <c r="J19" s="2"/>
      <c r="K19" s="2"/>
      <c r="L19" s="2"/>
      <c r="M19" s="2"/>
      <c r="N19" s="16"/>
      <c r="O19" s="2">
        <v>9</v>
      </c>
      <c r="P19" s="23">
        <f t="shared" si="6"/>
        <v>1.4744444444444447</v>
      </c>
      <c r="Q19" s="23">
        <f t="shared" si="4"/>
        <v>96.322542689852355</v>
      </c>
      <c r="R19" s="12" t="s">
        <v>23</v>
      </c>
      <c r="S19" s="23">
        <f t="shared" si="5"/>
        <v>0.92405972113547963</v>
      </c>
      <c r="T19" s="2"/>
      <c r="U19" s="2"/>
      <c r="V19" s="2"/>
      <c r="W19" s="2">
        <f t="shared" si="2"/>
        <v>1.2321000000000002</v>
      </c>
      <c r="X19" s="2">
        <f t="shared" si="3"/>
        <v>8073.0224999999991</v>
      </c>
      <c r="Y19" s="2">
        <f t="shared" si="1"/>
        <v>99.733500000000006</v>
      </c>
      <c r="Z19" s="2"/>
      <c r="AA19" s="2">
        <f t="shared" si="7"/>
        <v>97.246602410987833</v>
      </c>
      <c r="AB19" s="2">
        <f t="shared" si="8"/>
        <v>95.398482968716877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ht="15.6" x14ac:dyDescent="0.35">
      <c r="A20" s="2"/>
      <c r="B20" s="4">
        <v>16</v>
      </c>
      <c r="C20" s="7">
        <v>1.2</v>
      </c>
      <c r="D20" s="7">
        <v>90.39</v>
      </c>
      <c r="E20" s="19">
        <f t="shared" si="0"/>
        <v>1.8302899189284432</v>
      </c>
      <c r="F20" s="2"/>
      <c r="G20" s="2"/>
      <c r="H20" s="2"/>
      <c r="I20" s="2"/>
      <c r="J20" s="2"/>
      <c r="K20" s="2"/>
      <c r="L20" s="2"/>
      <c r="M20" s="10" t="s">
        <v>0</v>
      </c>
      <c r="N20" s="15">
        <f>N16-N12^2/N11</f>
        <v>0.68087999999999838</v>
      </c>
      <c r="O20" s="2">
        <v>10</v>
      </c>
      <c r="P20" s="23">
        <f>MAX(C5:C500)</f>
        <v>1.55</v>
      </c>
      <c r="Q20" s="23">
        <f t="shared" si="4"/>
        <v>97.451907825167439</v>
      </c>
      <c r="R20" s="12" t="s">
        <v>23</v>
      </c>
      <c r="S20" s="23">
        <f t="shared" si="5"/>
        <v>1.1043472455171848</v>
      </c>
      <c r="T20" s="2"/>
      <c r="U20" s="2"/>
      <c r="V20" s="2"/>
      <c r="W20" s="2">
        <f t="shared" si="2"/>
        <v>1.44</v>
      </c>
      <c r="X20" s="2">
        <f t="shared" si="3"/>
        <v>8170.3521000000001</v>
      </c>
      <c r="Y20" s="2">
        <f t="shared" si="1"/>
        <v>108.468</v>
      </c>
      <c r="Z20" s="2"/>
      <c r="AA20" s="2">
        <f t="shared" si="7"/>
        <v>98.556255070684628</v>
      </c>
      <c r="AB20" s="2">
        <f t="shared" si="8"/>
        <v>96.347560579650249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ht="15.6" x14ac:dyDescent="0.35">
      <c r="A21" s="2"/>
      <c r="B21" s="4">
        <v>17</v>
      </c>
      <c r="C21" s="7">
        <v>1.26</v>
      </c>
      <c r="D21" s="7">
        <v>93.25</v>
      </c>
      <c r="E21" s="19">
        <f t="shared" si="0"/>
        <v>-0.1328612971448706</v>
      </c>
      <c r="F21" s="2"/>
      <c r="G21" s="2"/>
      <c r="H21" s="2"/>
      <c r="I21" s="2"/>
      <c r="J21" s="2"/>
      <c r="K21" s="2"/>
      <c r="L21" s="2"/>
      <c r="M21" s="5" t="s">
        <v>1</v>
      </c>
      <c r="N21" s="15">
        <f>N18-N12*N13/N11</f>
        <v>10.177439999999933</v>
      </c>
      <c r="O21" s="2"/>
      <c r="P21" s="2"/>
      <c r="Q21" s="2"/>
      <c r="R21" s="2"/>
      <c r="S21" s="2"/>
      <c r="T21" s="2"/>
      <c r="U21" s="2"/>
      <c r="V21" s="2"/>
      <c r="W21" s="2">
        <f t="shared" si="2"/>
        <v>1.5876000000000001</v>
      </c>
      <c r="X21" s="2">
        <f t="shared" si="3"/>
        <v>8695.5625</v>
      </c>
      <c r="Y21" s="2">
        <f t="shared" si="1"/>
        <v>117.495</v>
      </c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x14ac:dyDescent="0.3">
      <c r="A22" s="2"/>
      <c r="B22" s="4">
        <v>18</v>
      </c>
      <c r="C22" s="7">
        <v>1.32</v>
      </c>
      <c r="D22" s="7">
        <v>93.41</v>
      </c>
      <c r="E22" s="19">
        <f t="shared" si="0"/>
        <v>0.60398748678181846</v>
      </c>
      <c r="F22" s="2"/>
      <c r="G22" s="2"/>
      <c r="H22" s="2"/>
      <c r="I22" s="2"/>
      <c r="J22" s="2"/>
      <c r="K22" s="2"/>
      <c r="L22" s="2"/>
      <c r="M22" s="2"/>
      <c r="N22" s="16"/>
      <c r="O22" s="2"/>
      <c r="P22" s="47" t="s">
        <v>33</v>
      </c>
      <c r="Q22" s="47"/>
      <c r="R22" s="47"/>
      <c r="S22" s="47"/>
      <c r="T22" s="2"/>
      <c r="U22" s="2"/>
      <c r="V22" s="2"/>
      <c r="W22" s="2">
        <f t="shared" si="2"/>
        <v>1.7424000000000002</v>
      </c>
      <c r="X22" s="2">
        <f t="shared" si="3"/>
        <v>8725.4280999999992</v>
      </c>
      <c r="Y22" s="2">
        <f t="shared" si="1"/>
        <v>123.30119999999999</v>
      </c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ht="15.6" x14ac:dyDescent="0.35">
      <c r="A23" s="2"/>
      <c r="B23" s="4">
        <v>19</v>
      </c>
      <c r="C23" s="7">
        <v>1.43</v>
      </c>
      <c r="D23" s="7">
        <v>94.98</v>
      </c>
      <c r="E23" s="19">
        <f t="shared" si="0"/>
        <v>0.67821025731406337</v>
      </c>
      <c r="F23" s="2"/>
      <c r="G23" s="2"/>
      <c r="H23" s="2"/>
      <c r="I23" s="2"/>
      <c r="J23" s="2"/>
      <c r="K23" s="2"/>
      <c r="L23" s="2"/>
      <c r="M23" s="5" t="s">
        <v>16</v>
      </c>
      <c r="N23" s="15">
        <f>N17-N13^2/N11</f>
        <v>173.37689499996486</v>
      </c>
      <c r="O23" s="2"/>
      <c r="P23" s="11" t="s">
        <v>19</v>
      </c>
      <c r="Q23" s="9">
        <v>0.05</v>
      </c>
      <c r="R23" s="5" t="s">
        <v>22</v>
      </c>
      <c r="S23" s="8">
        <f>TINV(Q23,N11-2)</f>
        <v>2.1009220402410378</v>
      </c>
      <c r="T23" s="2"/>
      <c r="U23" s="2"/>
      <c r="V23" s="2"/>
      <c r="W23" s="2">
        <f t="shared" si="2"/>
        <v>2.0448999999999997</v>
      </c>
      <c r="X23" s="2">
        <f t="shared" si="3"/>
        <v>9021.2004000000015</v>
      </c>
      <c r="Y23" s="2">
        <f t="shared" si="1"/>
        <v>135.82140000000001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</row>
    <row r="24" spans="1:80" ht="15.6" x14ac:dyDescent="0.35">
      <c r="A24" s="2"/>
      <c r="B24" s="4">
        <v>20</v>
      </c>
      <c r="C24" s="7">
        <v>0.95</v>
      </c>
      <c r="D24" s="7">
        <v>87.33</v>
      </c>
      <c r="E24" s="44">
        <f t="shared" si="0"/>
        <v>1.153419985900598</v>
      </c>
      <c r="F24" s="45"/>
      <c r="G24" s="2"/>
      <c r="H24" s="2"/>
      <c r="I24" s="2"/>
      <c r="J24" s="2"/>
      <c r="K24" s="2"/>
      <c r="L24" s="2"/>
      <c r="M24" s="5" t="s">
        <v>15</v>
      </c>
      <c r="N24" s="15">
        <f>N23-N6*N21</f>
        <v>21.249816875186184</v>
      </c>
      <c r="O24" s="2"/>
      <c r="P24" s="10" t="s">
        <v>3</v>
      </c>
      <c r="Q24" s="9">
        <v>3</v>
      </c>
      <c r="R24" s="2"/>
      <c r="S24" s="2"/>
      <c r="T24" s="2"/>
      <c r="U24" s="2"/>
      <c r="V24" s="2"/>
      <c r="W24" s="2">
        <f t="shared" si="2"/>
        <v>0.90249999999999997</v>
      </c>
      <c r="X24" s="2">
        <f t="shared" si="3"/>
        <v>7626.5288999999993</v>
      </c>
      <c r="Y24" s="2">
        <f t="shared" si="1"/>
        <v>82.963499999999996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16.2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1" t="s">
        <v>17</v>
      </c>
      <c r="N25" s="15">
        <f>N24/(N11-2)</f>
        <v>1.180545381954788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1" t="s">
        <v>41</v>
      </c>
      <c r="Q26" s="24">
        <f>N5+N6*Q24</f>
        <v>119.12575343672894</v>
      </c>
      <c r="R26" s="12" t="s">
        <v>23</v>
      </c>
      <c r="S26" s="24">
        <f>S23*SQRT(N25*(1+1/N11+(Q24-N14)^2/N20))</f>
        <v>5.5115676460732548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7" t="s">
        <v>31</v>
      </c>
      <c r="AB27" s="17" t="s">
        <v>32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1" t="s">
        <v>27</v>
      </c>
      <c r="Q28" s="21" t="s">
        <v>28</v>
      </c>
      <c r="R28" s="2"/>
      <c r="S28" s="22" t="s">
        <v>30</v>
      </c>
      <c r="T28" s="2"/>
      <c r="U28" s="2"/>
      <c r="V28" s="2"/>
      <c r="W28" s="2"/>
      <c r="X28" s="2"/>
      <c r="Y28" s="2"/>
      <c r="Z28" s="2"/>
      <c r="AA28" s="2">
        <f t="shared" ref="AA28:AA37" si="9">Q29+S29</f>
        <v>89.794541532173824</v>
      </c>
      <c r="AB28" s="2">
        <f t="shared" ref="AB28:AB37" si="10">Q29-S29</f>
        <v>84.78070168248955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1:80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>
        <v>1</v>
      </c>
      <c r="P29" s="23">
        <f>MIN(C5:C500)</f>
        <v>0.87</v>
      </c>
      <c r="Q29" s="23">
        <f t="shared" ref="Q29:Q38" si="11">$N$5+$N$6*P29</f>
        <v>87.287621607331687</v>
      </c>
      <c r="R29" s="12" t="s">
        <v>23</v>
      </c>
      <c r="S29" s="23">
        <f t="shared" ref="S29:S38" si="12">$S$23*SQRT($N$25*(1+1/$N$11+(P29-$N$14)^2/$N$20))</f>
        <v>2.506919924842141</v>
      </c>
      <c r="T29" s="2"/>
      <c r="U29" s="2"/>
      <c r="V29" s="2"/>
      <c r="W29" s="2"/>
      <c r="X29" s="2"/>
      <c r="Y29" s="2"/>
      <c r="Z29" s="2"/>
      <c r="AA29" s="2">
        <f t="shared" si="9"/>
        <v>90.856521893570189</v>
      </c>
      <c r="AB29" s="2">
        <f t="shared" si="10"/>
        <v>85.977451591723351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>
        <v>2</v>
      </c>
      <c r="P30" s="23">
        <f t="shared" ref="P30:P37" si="13">P29+($P$38-$P$29)/9</f>
        <v>0.94555555555555559</v>
      </c>
      <c r="Q30" s="23">
        <f t="shared" si="11"/>
        <v>88.41698674264677</v>
      </c>
      <c r="R30" s="12" t="s">
        <v>23</v>
      </c>
      <c r="S30" s="23">
        <f t="shared" si="12"/>
        <v>2.4395351509234144</v>
      </c>
      <c r="T30" s="2"/>
      <c r="U30" s="2"/>
      <c r="V30" s="2"/>
      <c r="W30" s="2"/>
      <c r="X30" s="2"/>
      <c r="Y30" s="2"/>
      <c r="Z30" s="2"/>
      <c r="AA30" s="2">
        <f t="shared" si="9"/>
        <v>91.934948228130892</v>
      </c>
      <c r="AB30" s="2">
        <f t="shared" si="10"/>
        <v>87.157755527792816</v>
      </c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>
        <v>3</v>
      </c>
      <c r="P31" s="23">
        <f t="shared" si="13"/>
        <v>1.0211111111111111</v>
      </c>
      <c r="Q31" s="23">
        <f t="shared" si="11"/>
        <v>89.546351877961854</v>
      </c>
      <c r="R31" s="12" t="s">
        <v>23</v>
      </c>
      <c r="S31" s="23">
        <f t="shared" si="12"/>
        <v>2.3885963501690339</v>
      </c>
      <c r="T31" s="2"/>
      <c r="U31" s="2"/>
      <c r="V31" s="2"/>
      <c r="W31" s="2"/>
      <c r="X31" s="2"/>
      <c r="Y31" s="2"/>
      <c r="Z31" s="2"/>
      <c r="AA31" s="2">
        <f t="shared" si="9"/>
        <v>93.030887882645061</v>
      </c>
      <c r="AB31" s="2">
        <f t="shared" si="10"/>
        <v>88.320546143908814</v>
      </c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4</v>
      </c>
      <c r="P32" s="23">
        <f t="shared" si="13"/>
        <v>1.0966666666666667</v>
      </c>
      <c r="Q32" s="23">
        <f t="shared" si="11"/>
        <v>90.675717013276937</v>
      </c>
      <c r="R32" s="12" t="s">
        <v>23</v>
      </c>
      <c r="S32" s="23">
        <f t="shared" si="12"/>
        <v>2.3551708693681306</v>
      </c>
      <c r="T32" s="2"/>
      <c r="U32" s="2"/>
      <c r="V32" s="2"/>
      <c r="W32" s="2"/>
      <c r="X32" s="2"/>
      <c r="Y32" s="2"/>
      <c r="Z32" s="2"/>
      <c r="AA32" s="2">
        <f t="shared" si="9"/>
        <v>94.145091475972819</v>
      </c>
      <c r="AB32" s="2">
        <f t="shared" si="10"/>
        <v>89.465072821211223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v>5</v>
      </c>
      <c r="P33" s="23">
        <f t="shared" si="13"/>
        <v>1.1722222222222223</v>
      </c>
      <c r="Q33" s="23">
        <f t="shared" si="11"/>
        <v>91.805082148592021</v>
      </c>
      <c r="R33" s="12" t="s">
        <v>23</v>
      </c>
      <c r="S33" s="23">
        <f t="shared" si="12"/>
        <v>2.3400093273807996</v>
      </c>
      <c r="T33" s="2"/>
      <c r="U33" s="2"/>
      <c r="V33" s="2"/>
      <c r="W33" s="2"/>
      <c r="X33" s="2"/>
      <c r="Y33" s="2"/>
      <c r="Z33" s="2"/>
      <c r="AA33" s="2">
        <f t="shared" si="9"/>
        <v>95.277913521975734</v>
      </c>
      <c r="AB33" s="2">
        <f t="shared" si="10"/>
        <v>90.590981045838475</v>
      </c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>
        <v>6</v>
      </c>
      <c r="P34" s="23">
        <f t="shared" si="13"/>
        <v>1.2477777777777779</v>
      </c>
      <c r="Q34" s="23">
        <f t="shared" si="11"/>
        <v>92.934447283907105</v>
      </c>
      <c r="R34" s="12" t="s">
        <v>23</v>
      </c>
      <c r="S34" s="23">
        <f t="shared" si="12"/>
        <v>2.3434662380686322</v>
      </c>
      <c r="T34" s="2"/>
      <c r="U34" s="2"/>
      <c r="V34" s="2"/>
      <c r="W34" s="2"/>
      <c r="X34" s="2"/>
      <c r="Y34" s="2"/>
      <c r="Z34" s="2"/>
      <c r="AA34" s="2">
        <f t="shared" si="9"/>
        <v>96.429272394393081</v>
      </c>
      <c r="AB34" s="2">
        <f t="shared" si="10"/>
        <v>91.698352444051295</v>
      </c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>
        <v>7</v>
      </c>
      <c r="P35" s="23">
        <f t="shared" si="13"/>
        <v>1.3233333333333335</v>
      </c>
      <c r="Q35" s="23">
        <f t="shared" si="11"/>
        <v>94.063812419222188</v>
      </c>
      <c r="R35" s="12" t="s">
        <v>23</v>
      </c>
      <c r="S35" s="23">
        <f t="shared" si="12"/>
        <v>2.365459975170888</v>
      </c>
      <c r="T35" s="2"/>
      <c r="U35" s="2"/>
      <c r="V35" s="2"/>
      <c r="W35" s="2"/>
      <c r="X35" s="2"/>
      <c r="Y35" s="2"/>
      <c r="Z35" s="2"/>
      <c r="AA35" s="2">
        <f t="shared" si="9"/>
        <v>97.598659690769608</v>
      </c>
      <c r="AB35" s="2">
        <f t="shared" si="10"/>
        <v>92.787695418304935</v>
      </c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>
        <v>8</v>
      </c>
      <c r="P36" s="23">
        <f t="shared" si="13"/>
        <v>1.3988888888888891</v>
      </c>
      <c r="Q36" s="23">
        <f t="shared" si="11"/>
        <v>95.193177554537272</v>
      </c>
      <c r="R36" s="12" t="s">
        <v>23</v>
      </c>
      <c r="S36" s="23">
        <f t="shared" si="12"/>
        <v>2.4054821362323331</v>
      </c>
      <c r="T36" s="2"/>
      <c r="U36" s="2"/>
      <c r="V36" s="2"/>
      <c r="W36" s="2"/>
      <c r="X36" s="2"/>
      <c r="Y36" s="2"/>
      <c r="Z36" s="2"/>
      <c r="AA36" s="2">
        <f t="shared" si="9"/>
        <v>98.78519659362361</v>
      </c>
      <c r="AB36" s="2">
        <f t="shared" si="10"/>
        <v>93.8598887860811</v>
      </c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>
        <v>9</v>
      </c>
      <c r="P37" s="23">
        <f t="shared" si="13"/>
        <v>1.4744444444444447</v>
      </c>
      <c r="Q37" s="23">
        <f t="shared" si="11"/>
        <v>96.322542689852355</v>
      </c>
      <c r="R37" s="12" t="s">
        <v>23</v>
      </c>
      <c r="S37" s="23">
        <f t="shared" si="12"/>
        <v>2.4626539037712507</v>
      </c>
      <c r="T37" s="2"/>
      <c r="U37" s="2"/>
      <c r="V37" s="2"/>
      <c r="W37" s="2"/>
      <c r="X37" s="2"/>
      <c r="Y37" s="2"/>
      <c r="Z37" s="2"/>
      <c r="AA37" s="2">
        <f t="shared" si="9"/>
        <v>99.987723417874491</v>
      </c>
      <c r="AB37" s="2">
        <f t="shared" si="10"/>
        <v>94.916092232460386</v>
      </c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80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>
        <v>10</v>
      </c>
      <c r="P38" s="23">
        <f>MAX(C5:C500)</f>
        <v>1.55</v>
      </c>
      <c r="Q38" s="23">
        <f t="shared" si="11"/>
        <v>97.451907825167439</v>
      </c>
      <c r="R38" s="12" t="s">
        <v>23</v>
      </c>
      <c r="S38" s="23">
        <f t="shared" si="12"/>
        <v>2.5358155927070469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1:80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1:80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80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1:80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1:80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1:80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1:80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1:80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1:80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1:80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1:80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1:80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1:80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1:80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1:80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1:80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1:80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1:80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1:80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1:80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1:80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1:80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1:80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1:80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1:80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1:80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1:80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1:80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1:80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1:80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1:80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1:80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1:80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1:80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1:80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1:80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1:80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1:80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1:80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1:80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1:80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1:80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1:80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1:80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1:80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1:80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1:80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1:80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1:80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1:80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1:80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1:80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1:80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1:80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1:80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1:80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1:80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1:80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1:80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1:80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1:80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1:80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1:80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1:80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1:80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1:80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1:80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1:80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1:80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1:80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1:80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1:80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1:80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1:80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1:80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1:80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1:80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1:80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1:80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1:80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1:80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1:80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1:80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1:80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1:80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1:80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1:80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1:80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1:80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1:80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1:80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1:80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1:80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1:80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1:80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1:80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1:80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1:80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1:80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1:80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1:80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1:80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1:80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1:80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1:80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1:80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1:80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1:80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1:80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1:80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1:80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1:80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1:80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1:80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1:80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1:80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1:80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1:80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1:80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1:80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1:80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1:80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1:80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1:80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1:80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1:80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1:80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1:80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1:80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1:80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1:80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1:80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1:80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1:80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1:80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1:80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1:80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1:80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1:80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1:80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1:80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1:80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1:80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1:80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1:80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1:80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1:80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  <row r="186" spans="1:80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</row>
    <row r="187" spans="1:80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</row>
    <row r="188" spans="1:80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</row>
    <row r="189" spans="1:80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</row>
    <row r="190" spans="1:80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</row>
    <row r="191" spans="1:80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</row>
    <row r="192" spans="1:80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</row>
    <row r="193" spans="1:80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</row>
    <row r="194" spans="1:80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</row>
    <row r="195" spans="1:80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</row>
    <row r="196" spans="1:80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</row>
    <row r="197" spans="1:80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</row>
    <row r="198" spans="1:80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</row>
    <row r="199" spans="1:80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</row>
    <row r="200" spans="1:80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</row>
    <row r="201" spans="1:80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</row>
    <row r="202" spans="1:80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</row>
    <row r="203" spans="1:80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</row>
    <row r="204" spans="1:80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</row>
    <row r="205" spans="1:80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</row>
    <row r="206" spans="1:80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</row>
    <row r="207" spans="1:80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</row>
    <row r="208" spans="1:80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</row>
    <row r="209" spans="1:80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</row>
    <row r="210" spans="1:80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</row>
    <row r="211" spans="1:80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</row>
    <row r="212" spans="1:80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</row>
    <row r="213" spans="1:80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</row>
    <row r="214" spans="1:80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</row>
    <row r="215" spans="1:80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</row>
    <row r="216" spans="1:80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</row>
    <row r="217" spans="1:80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</row>
    <row r="218" spans="1:80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</row>
    <row r="219" spans="1:80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</row>
    <row r="220" spans="1:80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</row>
    <row r="221" spans="1:80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</row>
    <row r="222" spans="1:80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</row>
    <row r="223" spans="1:80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</row>
    <row r="224" spans="1:80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</row>
    <row r="225" spans="1:80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</row>
    <row r="226" spans="1:80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</row>
    <row r="227" spans="1:80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</row>
    <row r="228" spans="1:80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</row>
    <row r="229" spans="1:80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</row>
    <row r="230" spans="1:80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</row>
    <row r="231" spans="1:80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</row>
    <row r="232" spans="1:80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</row>
    <row r="233" spans="1:80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</row>
    <row r="234" spans="1:80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</row>
    <row r="235" spans="1:80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</row>
    <row r="236" spans="1:80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</row>
    <row r="237" spans="1:80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</row>
    <row r="238" spans="1:80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</row>
    <row r="239" spans="1:80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</row>
    <row r="240" spans="1:80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</row>
    <row r="241" spans="1:80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</row>
    <row r="242" spans="1:80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</row>
    <row r="243" spans="1:80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</row>
    <row r="244" spans="1:80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</row>
    <row r="245" spans="1:80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</row>
    <row r="246" spans="1:80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</row>
    <row r="247" spans="1:80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</row>
    <row r="248" spans="1:80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</row>
    <row r="249" spans="1:80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</row>
    <row r="250" spans="1:80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</row>
    <row r="251" spans="1:80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</row>
    <row r="252" spans="1:80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</row>
    <row r="253" spans="1:80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</row>
    <row r="254" spans="1:80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</row>
    <row r="255" spans="1:80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</row>
    <row r="256" spans="1:80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</row>
    <row r="257" spans="1:80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</row>
    <row r="258" spans="1:80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</row>
    <row r="259" spans="1:80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</row>
    <row r="260" spans="1:80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</row>
    <row r="261" spans="1:80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</row>
    <row r="262" spans="1:80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</row>
    <row r="263" spans="1:80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</row>
    <row r="264" spans="1:80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</row>
    <row r="265" spans="1:80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</row>
    <row r="266" spans="1:80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</row>
    <row r="267" spans="1:80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</row>
    <row r="268" spans="1:80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</row>
    <row r="269" spans="1:80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</row>
    <row r="270" spans="1:80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</row>
    <row r="271" spans="1:80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</row>
    <row r="272" spans="1:80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</row>
    <row r="273" spans="1:80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</row>
    <row r="274" spans="1:80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</row>
    <row r="275" spans="1:80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</row>
    <row r="276" spans="1:80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</row>
    <row r="277" spans="1:80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</row>
    <row r="278" spans="1:80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</row>
    <row r="279" spans="1:80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</row>
    <row r="280" spans="1:80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</row>
    <row r="281" spans="1:80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</row>
    <row r="282" spans="1:80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</row>
    <row r="283" spans="1:80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</row>
    <row r="284" spans="1:80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</row>
    <row r="285" spans="1:80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</row>
    <row r="286" spans="1:80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</row>
    <row r="287" spans="1:80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</row>
    <row r="288" spans="1:80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</row>
    <row r="289" spans="1:80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</row>
    <row r="290" spans="1:80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</row>
    <row r="291" spans="1:80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</row>
    <row r="292" spans="1:80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</row>
    <row r="293" spans="1:80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</row>
    <row r="294" spans="1:80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</row>
    <row r="295" spans="1:80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</row>
    <row r="296" spans="1:80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</row>
    <row r="297" spans="1:80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</row>
    <row r="298" spans="1:80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</row>
    <row r="299" spans="1:80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</row>
    <row r="300" spans="1:80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</row>
    <row r="301" spans="1:80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</row>
    <row r="302" spans="1:80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</row>
    <row r="303" spans="1:80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</row>
    <row r="304" spans="1:80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</row>
    <row r="305" spans="1:80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</row>
    <row r="306" spans="1:80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</row>
    <row r="307" spans="1:80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</row>
    <row r="308" spans="1:80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</row>
    <row r="309" spans="1:80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</row>
    <row r="310" spans="1:80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</row>
    <row r="311" spans="1:80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</row>
    <row r="312" spans="1:80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</row>
    <row r="313" spans="1:80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</row>
    <row r="314" spans="1:80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</row>
    <row r="315" spans="1:80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</row>
    <row r="316" spans="1:80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</row>
    <row r="317" spans="1:80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</row>
    <row r="318" spans="1:80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</row>
    <row r="319" spans="1:80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</row>
    <row r="320" spans="1:80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</row>
    <row r="321" spans="1:80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</row>
    <row r="322" spans="1:80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</row>
    <row r="323" spans="1:80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</row>
    <row r="324" spans="1:80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</row>
    <row r="325" spans="1:80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</row>
    <row r="326" spans="1:80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</row>
    <row r="327" spans="1:80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</row>
    <row r="328" spans="1:80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</row>
    <row r="329" spans="1:80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</row>
    <row r="330" spans="1:80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</row>
    <row r="331" spans="1:80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</row>
    <row r="332" spans="1:80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</row>
    <row r="333" spans="1:80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</row>
    <row r="334" spans="1:80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</row>
    <row r="335" spans="1:80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</row>
    <row r="336" spans="1:80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</row>
    <row r="337" spans="1:80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</row>
    <row r="338" spans="1:80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</row>
    <row r="339" spans="1:80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</row>
    <row r="340" spans="1:80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</row>
    <row r="341" spans="1:80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</row>
    <row r="342" spans="1:80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</row>
    <row r="343" spans="1:80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</row>
    <row r="344" spans="1:80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</row>
    <row r="345" spans="1:80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</row>
    <row r="346" spans="1:80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</row>
    <row r="347" spans="1:80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</row>
    <row r="348" spans="1:80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</row>
    <row r="349" spans="1:80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</row>
    <row r="350" spans="1:80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</row>
    <row r="351" spans="1:80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</row>
    <row r="352" spans="1:80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</row>
    <row r="353" spans="1:80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</row>
    <row r="354" spans="1:80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</row>
    <row r="355" spans="1:80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</row>
    <row r="356" spans="1:80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</row>
    <row r="357" spans="1:80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</row>
    <row r="358" spans="1:80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</row>
    <row r="359" spans="1:80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</row>
    <row r="360" spans="1:80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</row>
    <row r="361" spans="1:80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</row>
    <row r="362" spans="1:80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</row>
    <row r="363" spans="1:80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</row>
    <row r="364" spans="1:80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</row>
    <row r="365" spans="1:80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</row>
    <row r="366" spans="1:80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</row>
    <row r="367" spans="1:80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</row>
    <row r="368" spans="1:80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</row>
    <row r="369" spans="1:80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</row>
    <row r="370" spans="1:80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</row>
    <row r="371" spans="1:80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</row>
    <row r="372" spans="1:80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</row>
    <row r="373" spans="1:80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</row>
    <row r="374" spans="1:80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</row>
    <row r="375" spans="1:80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</row>
    <row r="376" spans="1:80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</row>
    <row r="377" spans="1:80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</row>
    <row r="378" spans="1:80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</row>
    <row r="379" spans="1:80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</row>
    <row r="380" spans="1:80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</row>
    <row r="381" spans="1:80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</row>
    <row r="382" spans="1:80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</row>
    <row r="383" spans="1:80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</row>
    <row r="384" spans="1:80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</row>
    <row r="385" spans="1:80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</row>
    <row r="386" spans="1:80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</row>
    <row r="387" spans="1:80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</row>
    <row r="388" spans="1:80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</row>
    <row r="389" spans="1:80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</row>
    <row r="390" spans="1:80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</row>
    <row r="391" spans="1:80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</row>
    <row r="392" spans="1:80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</row>
    <row r="393" spans="1:80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</row>
    <row r="394" spans="1:80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</row>
    <row r="395" spans="1:80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</row>
    <row r="396" spans="1:80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</row>
    <row r="397" spans="1:80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</row>
    <row r="398" spans="1:80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</row>
    <row r="399" spans="1:80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</row>
    <row r="400" spans="1:80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</row>
    <row r="401" spans="1:80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</row>
    <row r="402" spans="1:80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</row>
    <row r="403" spans="1:80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</row>
    <row r="404" spans="1:80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</row>
    <row r="405" spans="1:80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</row>
    <row r="406" spans="1:80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</row>
    <row r="407" spans="1:80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</row>
    <row r="408" spans="1:80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</row>
    <row r="409" spans="1:80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</row>
    <row r="410" spans="1:80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</row>
    <row r="411" spans="1:80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</row>
    <row r="412" spans="1:80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</row>
    <row r="413" spans="1:80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</row>
    <row r="414" spans="1:80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</row>
    <row r="415" spans="1:80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</row>
    <row r="416" spans="1:80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</row>
    <row r="417" spans="1:80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</row>
    <row r="418" spans="1:80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</row>
    <row r="419" spans="1:80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</row>
    <row r="420" spans="1:80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</row>
    <row r="421" spans="1:80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</row>
    <row r="422" spans="1:80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</row>
    <row r="423" spans="1:80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</row>
    <row r="424" spans="1:80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</row>
    <row r="425" spans="1:80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</row>
    <row r="426" spans="1:80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</row>
    <row r="427" spans="1:80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</row>
    <row r="428" spans="1:80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</row>
    <row r="429" spans="1:80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</row>
    <row r="430" spans="1:80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</row>
    <row r="431" spans="1:80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</row>
    <row r="432" spans="1:80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</row>
    <row r="433" spans="1:80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</row>
    <row r="434" spans="1:80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</row>
    <row r="435" spans="1:80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</row>
    <row r="436" spans="1:80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</row>
    <row r="437" spans="1:80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</row>
    <row r="438" spans="1:80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</row>
    <row r="439" spans="1:80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</row>
    <row r="440" spans="1:80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</row>
    <row r="441" spans="1:80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</row>
    <row r="442" spans="1:80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</row>
    <row r="443" spans="1:80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</row>
    <row r="444" spans="1:80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</row>
    <row r="445" spans="1:80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</row>
    <row r="446" spans="1:80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</row>
    <row r="447" spans="1:80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</row>
    <row r="448" spans="1:80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</row>
    <row r="449" spans="1:80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</row>
    <row r="450" spans="1:80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</row>
    <row r="451" spans="1:80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</row>
    <row r="452" spans="1:80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</row>
    <row r="453" spans="1:80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</row>
    <row r="454" spans="1:80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</row>
    <row r="455" spans="1:80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</row>
    <row r="456" spans="1:80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</row>
    <row r="457" spans="1:80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</row>
    <row r="458" spans="1:80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</row>
    <row r="459" spans="1:80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</row>
    <row r="460" spans="1:80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</row>
    <row r="461" spans="1:80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</row>
    <row r="462" spans="1:80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</row>
    <row r="463" spans="1:80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</row>
    <row r="464" spans="1:80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</row>
    <row r="465" spans="1:80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</row>
    <row r="466" spans="1:80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</row>
    <row r="467" spans="1:80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</row>
    <row r="468" spans="1:80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</row>
    <row r="469" spans="1:80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</row>
    <row r="470" spans="1:80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</row>
    <row r="471" spans="1:80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</row>
    <row r="472" spans="1:80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</row>
    <row r="473" spans="1:80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</row>
    <row r="474" spans="1:80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</row>
    <row r="475" spans="1:80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</row>
    <row r="476" spans="1:80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</row>
    <row r="477" spans="1:80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</row>
    <row r="478" spans="1:80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</row>
    <row r="479" spans="1:80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</row>
    <row r="480" spans="1:80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</row>
    <row r="481" spans="1:80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</row>
    <row r="482" spans="1:80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</row>
    <row r="483" spans="1:80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</row>
    <row r="484" spans="1:80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</row>
    <row r="485" spans="1:80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</row>
    <row r="486" spans="1:80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</row>
    <row r="487" spans="1:80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</row>
    <row r="488" spans="1:80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</row>
    <row r="489" spans="1:80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</row>
    <row r="490" spans="1:80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</row>
    <row r="491" spans="1:80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</row>
    <row r="492" spans="1:80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</row>
    <row r="493" spans="1:80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</row>
    <row r="494" spans="1:80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</row>
    <row r="495" spans="1:80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</row>
    <row r="496" spans="1:80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</row>
    <row r="497" spans="1:80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</row>
    <row r="498" spans="1:80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</row>
    <row r="499" spans="1:80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</row>
    <row r="500" spans="1:80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</row>
    <row r="501" spans="1:80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</row>
    <row r="502" spans="1:80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</row>
    <row r="503" spans="1:80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</row>
    <row r="504" spans="1:80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</row>
    <row r="505" spans="1:80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</row>
    <row r="506" spans="1:80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</row>
    <row r="507" spans="1:80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</row>
    <row r="508" spans="1:80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</row>
    <row r="509" spans="1:80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</row>
    <row r="510" spans="1:80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</row>
    <row r="511" spans="1:80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</row>
    <row r="512" spans="1:80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</row>
    <row r="513" spans="1:80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</row>
    <row r="514" spans="1:80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</row>
    <row r="515" spans="1:80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</row>
    <row r="516" spans="1:80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</row>
    <row r="517" spans="1:80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</row>
    <row r="518" spans="1:80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</row>
    <row r="519" spans="1:80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</row>
    <row r="520" spans="1:80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</row>
    <row r="521" spans="1:80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</row>
    <row r="522" spans="1:80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</row>
    <row r="523" spans="1:80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</row>
    <row r="524" spans="1:80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</row>
    <row r="525" spans="1:80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</row>
    <row r="526" spans="1:80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</row>
    <row r="527" spans="1:80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</row>
    <row r="528" spans="1:80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</row>
    <row r="529" spans="1:80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</row>
    <row r="530" spans="1:80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</row>
    <row r="531" spans="1:80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</row>
    <row r="532" spans="1:80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</row>
    <row r="533" spans="1:80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</row>
    <row r="534" spans="1:80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</row>
    <row r="535" spans="1:80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</row>
    <row r="536" spans="1:80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</row>
    <row r="537" spans="1:80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</row>
    <row r="538" spans="1:80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</row>
    <row r="539" spans="1:80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</row>
    <row r="540" spans="1:80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</row>
    <row r="541" spans="1:80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</row>
    <row r="542" spans="1:80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</row>
    <row r="543" spans="1:80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</row>
    <row r="544" spans="1:80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</row>
    <row r="545" spans="1:80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</row>
    <row r="546" spans="1:80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</row>
    <row r="547" spans="1:80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</row>
    <row r="548" spans="1:80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</row>
    <row r="549" spans="1:80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</row>
    <row r="550" spans="1:80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</row>
    <row r="551" spans="1:80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</row>
    <row r="552" spans="1:80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</row>
    <row r="553" spans="1:80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</row>
    <row r="554" spans="1:80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</row>
    <row r="555" spans="1:80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</row>
    <row r="556" spans="1:80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</row>
    <row r="557" spans="1:80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</row>
    <row r="558" spans="1:80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</row>
    <row r="559" spans="1:80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</row>
    <row r="560" spans="1:80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</row>
    <row r="561" spans="1:80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</row>
    <row r="562" spans="1:80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</row>
    <row r="563" spans="1:80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</row>
    <row r="564" spans="1:80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</row>
    <row r="565" spans="1:80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</row>
    <row r="566" spans="1:80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</row>
    <row r="567" spans="1:80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</row>
    <row r="568" spans="1:80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</row>
  </sheetData>
  <mergeCells count="7">
    <mergeCell ref="P2:S2"/>
    <mergeCell ref="P22:S22"/>
    <mergeCell ref="W3:Y3"/>
    <mergeCell ref="B3:B4"/>
    <mergeCell ref="C3:C4"/>
    <mergeCell ref="D3:D4"/>
    <mergeCell ref="E3:E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Acolhimento</vt:lpstr>
      <vt:lpstr>Dados e resultados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2015-04-21T12:06:55Z</dcterms:created>
  <dcterms:modified xsi:type="dcterms:W3CDTF">2015-04-23T18:07:03Z</dcterms:modified>
</cp:coreProperties>
</file>