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9090"/>
  </bookViews>
  <sheets>
    <sheet name="Acolhimento" sheetId="2" r:id="rId1"/>
    <sheet name="Dados e resultados" sheetId="1" r:id="rId2"/>
    <sheet name="Gráfico" sheetId="5" r:id="rId3"/>
  </sheets>
  <calcPr calcId="125725"/>
</workbook>
</file>

<file path=xl/calcChain.xml><?xml version="1.0" encoding="utf-8"?>
<calcChain xmlns="http://schemas.openxmlformats.org/spreadsheetml/2006/main">
  <c r="F65" i="1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I2"/>
  <c r="F12" s="1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F6"/>
  <c r="E12"/>
  <c r="D12"/>
  <c r="C12"/>
  <c r="E13"/>
  <c r="D13"/>
  <c r="E14"/>
  <c r="D14"/>
  <c r="E15"/>
  <c r="D15"/>
  <c r="E16"/>
  <c r="D16"/>
  <c r="E17"/>
  <c r="D17"/>
  <c r="E18"/>
  <c r="D18"/>
  <c r="E19"/>
  <c r="D19"/>
  <c r="E20"/>
  <c r="D20"/>
  <c r="E21"/>
  <c r="D21"/>
  <c r="E22"/>
  <c r="D22"/>
  <c r="E23"/>
  <c r="D23"/>
  <c r="E24"/>
  <c r="D24"/>
  <c r="E25"/>
  <c r="D25"/>
  <c r="E26"/>
  <c r="D26"/>
  <c r="E27"/>
  <c r="D27"/>
  <c r="E28"/>
  <c r="D28"/>
  <c r="E29"/>
  <c r="D29"/>
  <c r="E30"/>
  <c r="D30"/>
  <c r="E31"/>
  <c r="D31"/>
  <c r="E32"/>
  <c r="D32"/>
  <c r="E33"/>
  <c r="D33"/>
  <c r="E34"/>
  <c r="D34"/>
  <c r="E35"/>
  <c r="D35"/>
  <c r="E36"/>
  <c r="D36"/>
  <c r="E37"/>
  <c r="D37"/>
  <c r="E38"/>
  <c r="D38"/>
  <c r="E39"/>
  <c r="D39"/>
  <c r="E40"/>
  <c r="D40"/>
  <c r="E41"/>
  <c r="D41"/>
  <c r="E42"/>
  <c r="D42"/>
  <c r="E43"/>
  <c r="D43"/>
  <c r="E44"/>
  <c r="D44"/>
  <c r="E45"/>
  <c r="D45"/>
  <c r="E46"/>
  <c r="D46"/>
  <c r="E47"/>
  <c r="D47"/>
  <c r="E48"/>
  <c r="D48"/>
  <c r="E49"/>
  <c r="D49"/>
  <c r="E50"/>
  <c r="D50"/>
  <c r="E51"/>
  <c r="D51"/>
  <c r="E52"/>
  <c r="D52"/>
  <c r="E53"/>
  <c r="D53"/>
  <c r="E54"/>
  <c r="D54"/>
  <c r="E55"/>
  <c r="D55"/>
  <c r="E56"/>
  <c r="D56"/>
  <c r="E57"/>
  <c r="D57"/>
  <c r="E58"/>
  <c r="D58"/>
  <c r="E59"/>
  <c r="D59"/>
  <c r="E60"/>
  <c r="D60"/>
  <c r="E61"/>
  <c r="D61"/>
  <c r="E62"/>
  <c r="D62"/>
  <c r="E63"/>
  <c r="D63"/>
  <c r="E64"/>
  <c r="D64"/>
  <c r="H109"/>
  <c r="H108"/>
  <c r="I108" s="1"/>
  <c r="H107"/>
  <c r="H106"/>
  <c r="I106" s="1"/>
  <c r="H105"/>
  <c r="H104"/>
  <c r="I104" s="1"/>
  <c r="H103"/>
  <c r="H102"/>
  <c r="I102" s="1"/>
  <c r="H101"/>
  <c r="H100"/>
  <c r="I100" s="1"/>
  <c r="H99"/>
  <c r="H98"/>
  <c r="I98" s="1"/>
  <c r="H97"/>
  <c r="H96"/>
  <c r="I96" s="1"/>
  <c r="H95"/>
  <c r="H94"/>
  <c r="I94" s="1"/>
  <c r="H93"/>
  <c r="H92"/>
  <c r="I92" s="1"/>
  <c r="H91"/>
  <c r="H90"/>
  <c r="I90" s="1"/>
  <c r="H89"/>
  <c r="H88"/>
  <c r="I88" s="1"/>
  <c r="H87"/>
  <c r="H86"/>
  <c r="I86" s="1"/>
  <c r="H85"/>
  <c r="H84"/>
  <c r="I84" s="1"/>
  <c r="H83"/>
  <c r="H82"/>
  <c r="I82" s="1"/>
  <c r="H81"/>
  <c r="H80"/>
  <c r="I80" s="1"/>
  <c r="H79"/>
  <c r="H78"/>
  <c r="I78" s="1"/>
  <c r="H77"/>
  <c r="H76"/>
  <c r="I76" s="1"/>
  <c r="H75"/>
  <c r="H74"/>
  <c r="I74" s="1"/>
  <c r="H73"/>
  <c r="H72"/>
  <c r="I72" s="1"/>
  <c r="H71"/>
  <c r="H70"/>
  <c r="I70" s="1"/>
  <c r="H69"/>
  <c r="H68"/>
  <c r="I68" s="1"/>
  <c r="H67"/>
  <c r="H66"/>
  <c r="I66" s="1"/>
  <c r="H65"/>
  <c r="E11"/>
  <c r="D11"/>
  <c r="C11"/>
  <c r="M91"/>
  <c r="L75"/>
  <c r="L87"/>
  <c r="L95"/>
  <c r="L103"/>
  <c r="G109"/>
  <c r="E109"/>
  <c r="D109"/>
  <c r="G108"/>
  <c r="E108"/>
  <c r="D108"/>
  <c r="G107"/>
  <c r="E107"/>
  <c r="D107"/>
  <c r="G106"/>
  <c r="E106"/>
  <c r="D106"/>
  <c r="G105"/>
  <c r="E105"/>
  <c r="D105"/>
  <c r="G104"/>
  <c r="E104"/>
  <c r="D104"/>
  <c r="G103"/>
  <c r="E103"/>
  <c r="D103"/>
  <c r="G102"/>
  <c r="E102"/>
  <c r="D102"/>
  <c r="G101"/>
  <c r="E101"/>
  <c r="D101"/>
  <c r="G100"/>
  <c r="E100"/>
  <c r="D100"/>
  <c r="G99"/>
  <c r="E99"/>
  <c r="D99"/>
  <c r="G98"/>
  <c r="E98"/>
  <c r="D98"/>
  <c r="G97"/>
  <c r="E97"/>
  <c r="D97"/>
  <c r="G96"/>
  <c r="E96"/>
  <c r="D96"/>
  <c r="G95"/>
  <c r="E95"/>
  <c r="D95"/>
  <c r="G94"/>
  <c r="E94"/>
  <c r="D94"/>
  <c r="G93"/>
  <c r="E93"/>
  <c r="D93"/>
  <c r="G92"/>
  <c r="E92"/>
  <c r="D92"/>
  <c r="G91"/>
  <c r="E91"/>
  <c r="D91"/>
  <c r="G90"/>
  <c r="E90"/>
  <c r="D90"/>
  <c r="G89"/>
  <c r="E89"/>
  <c r="D89"/>
  <c r="G88"/>
  <c r="E88"/>
  <c r="D88"/>
  <c r="G87"/>
  <c r="E87"/>
  <c r="D87"/>
  <c r="G86"/>
  <c r="E86"/>
  <c r="D86"/>
  <c r="G85"/>
  <c r="E85"/>
  <c r="D85"/>
  <c r="G84"/>
  <c r="E84"/>
  <c r="D84"/>
  <c r="G83"/>
  <c r="E83"/>
  <c r="D83"/>
  <c r="G82"/>
  <c r="E82"/>
  <c r="D82"/>
  <c r="G81"/>
  <c r="E81"/>
  <c r="D81"/>
  <c r="G80"/>
  <c r="E80"/>
  <c r="D80"/>
  <c r="G79"/>
  <c r="E79"/>
  <c r="D79"/>
  <c r="G78"/>
  <c r="E78"/>
  <c r="D78"/>
  <c r="G77"/>
  <c r="E77"/>
  <c r="D77"/>
  <c r="G76"/>
  <c r="E76"/>
  <c r="D76"/>
  <c r="G75"/>
  <c r="E75"/>
  <c r="D75"/>
  <c r="G74"/>
  <c r="E74"/>
  <c r="D74"/>
  <c r="G73"/>
  <c r="E73"/>
  <c r="D73"/>
  <c r="G72"/>
  <c r="E72"/>
  <c r="D72"/>
  <c r="G71"/>
  <c r="E71"/>
  <c r="D71"/>
  <c r="G70"/>
  <c r="E70"/>
  <c r="D70"/>
  <c r="G69"/>
  <c r="E69"/>
  <c r="D69"/>
  <c r="G68"/>
  <c r="E68"/>
  <c r="D68"/>
  <c r="G67"/>
  <c r="E67"/>
  <c r="D67"/>
  <c r="G66"/>
  <c r="E66"/>
  <c r="D66"/>
  <c r="G65"/>
  <c r="E65"/>
  <c r="D65"/>
  <c r="N65"/>
  <c r="N75"/>
  <c r="N85"/>
  <c r="N93"/>
  <c r="N101"/>
  <c r="N109"/>
  <c r="M66"/>
  <c r="N66"/>
  <c r="N68"/>
  <c r="M70"/>
  <c r="N70"/>
  <c r="M72"/>
  <c r="N72"/>
  <c r="M74"/>
  <c r="M76"/>
  <c r="N76"/>
  <c r="M78"/>
  <c r="N80"/>
  <c r="M82"/>
  <c r="N82"/>
  <c r="M86"/>
  <c r="N86"/>
  <c r="M88"/>
  <c r="N88"/>
  <c r="M90"/>
  <c r="M92"/>
  <c r="N92"/>
  <c r="M94"/>
  <c r="N94"/>
  <c r="M96"/>
  <c r="N96"/>
  <c r="M98"/>
  <c r="N98"/>
  <c r="M100"/>
  <c r="N100"/>
  <c r="M102"/>
  <c r="N102"/>
  <c r="M104"/>
  <c r="N104"/>
  <c r="M106"/>
  <c r="N106"/>
  <c r="M108"/>
  <c r="N108"/>
  <c r="M105"/>
  <c r="M89"/>
  <c r="M69"/>
  <c r="S106" l="1"/>
  <c r="S102"/>
  <c r="S98"/>
  <c r="S94"/>
  <c r="S90"/>
  <c r="S86"/>
  <c r="S82"/>
  <c r="S78"/>
  <c r="S74"/>
  <c r="S70"/>
  <c r="S66"/>
  <c r="S108"/>
  <c r="S104"/>
  <c r="S100"/>
  <c r="S96"/>
  <c r="S92"/>
  <c r="S88"/>
  <c r="S84"/>
  <c r="S80"/>
  <c r="S76"/>
  <c r="S72"/>
  <c r="S68"/>
  <c r="I65"/>
  <c r="S65"/>
  <c r="L65"/>
  <c r="M65"/>
  <c r="I67"/>
  <c r="S67"/>
  <c r="I69"/>
  <c r="S69"/>
  <c r="N69"/>
  <c r="I71"/>
  <c r="S71"/>
  <c r="I73"/>
  <c r="S73"/>
  <c r="L73"/>
  <c r="N73"/>
  <c r="M73"/>
  <c r="I75"/>
  <c r="S75"/>
  <c r="M75"/>
  <c r="I77"/>
  <c r="S77"/>
  <c r="L77"/>
  <c r="I79"/>
  <c r="S79"/>
  <c r="N79"/>
  <c r="I81"/>
  <c r="S81"/>
  <c r="I83"/>
  <c r="S83"/>
  <c r="N83"/>
  <c r="I87"/>
  <c r="S87"/>
  <c r="N87"/>
  <c r="I89"/>
  <c r="S89"/>
  <c r="L89"/>
  <c r="I91"/>
  <c r="S91"/>
  <c r="N91"/>
  <c r="I93"/>
  <c r="S93"/>
  <c r="L93"/>
  <c r="M93"/>
  <c r="I95"/>
  <c r="S95"/>
  <c r="N95"/>
  <c r="I97"/>
  <c r="S97"/>
  <c r="L97"/>
  <c r="I99"/>
  <c r="S99"/>
  <c r="M99"/>
  <c r="N99"/>
  <c r="I101"/>
  <c r="S101"/>
  <c r="L101"/>
  <c r="M101"/>
  <c r="I103"/>
  <c r="S103"/>
  <c r="N103"/>
  <c r="I105"/>
  <c r="S105"/>
  <c r="L105"/>
  <c r="I107"/>
  <c r="S107"/>
  <c r="N107"/>
  <c r="I109"/>
  <c r="S109"/>
  <c r="L109"/>
  <c r="M109"/>
  <c r="M81"/>
  <c r="M97"/>
  <c r="N105"/>
  <c r="N97"/>
  <c r="N89"/>
  <c r="N81"/>
  <c r="N71"/>
  <c r="L107"/>
  <c r="L99"/>
  <c r="L91"/>
  <c r="L81"/>
  <c r="L71"/>
  <c r="M107"/>
  <c r="I85"/>
  <c r="S85"/>
  <c r="L85"/>
  <c r="M85"/>
  <c r="P12"/>
  <c r="G12"/>
  <c r="F61"/>
  <c r="G61" s="1"/>
  <c r="H61" s="1"/>
  <c r="F57"/>
  <c r="G57" s="1"/>
  <c r="H57" s="1"/>
  <c r="F53"/>
  <c r="G53" s="1"/>
  <c r="H53" s="1"/>
  <c r="F49"/>
  <c r="G49" s="1"/>
  <c r="H49" s="1"/>
  <c r="F43"/>
  <c r="G43" s="1"/>
  <c r="H43" s="1"/>
  <c r="F41"/>
  <c r="G41" s="1"/>
  <c r="H41" s="1"/>
  <c r="F37"/>
  <c r="G37" s="1"/>
  <c r="H37" s="1"/>
  <c r="F33"/>
  <c r="G33" s="1"/>
  <c r="H33" s="1"/>
  <c r="F29"/>
  <c r="G29" s="1"/>
  <c r="H29" s="1"/>
  <c r="F23"/>
  <c r="G23" s="1"/>
  <c r="H23" s="1"/>
  <c r="F19"/>
  <c r="G19" s="1"/>
  <c r="H19" s="1"/>
  <c r="F13"/>
  <c r="G13" s="1"/>
  <c r="H13" s="1"/>
  <c r="F63"/>
  <c r="G63" s="1"/>
  <c r="H63" s="1"/>
  <c r="F59"/>
  <c r="G59" s="1"/>
  <c r="H59" s="1"/>
  <c r="F55"/>
  <c r="G55" s="1"/>
  <c r="H55" s="1"/>
  <c r="F51"/>
  <c r="G51" s="1"/>
  <c r="H51" s="1"/>
  <c r="F47"/>
  <c r="G47" s="1"/>
  <c r="H47" s="1"/>
  <c r="F45"/>
  <c r="G45" s="1"/>
  <c r="H45" s="1"/>
  <c r="F39"/>
  <c r="G39" s="1"/>
  <c r="H39" s="1"/>
  <c r="N39" s="1"/>
  <c r="F35"/>
  <c r="G35" s="1"/>
  <c r="H35" s="1"/>
  <c r="F31"/>
  <c r="G31" s="1"/>
  <c r="H31" s="1"/>
  <c r="M31" s="1"/>
  <c r="F27"/>
  <c r="G27" s="1"/>
  <c r="H27" s="1"/>
  <c r="F25"/>
  <c r="G25" s="1"/>
  <c r="H25" s="1"/>
  <c r="F21"/>
  <c r="G21" s="1"/>
  <c r="H21" s="1"/>
  <c r="F17"/>
  <c r="G17" s="1"/>
  <c r="H17" s="1"/>
  <c r="M17" s="1"/>
  <c r="F15"/>
  <c r="G15" s="1"/>
  <c r="H15" s="1"/>
  <c r="F11"/>
  <c r="G11" s="1"/>
  <c r="H11" s="1"/>
  <c r="M11" s="1"/>
  <c r="F64"/>
  <c r="G64" s="1"/>
  <c r="H64" s="1"/>
  <c r="F62"/>
  <c r="G62" s="1"/>
  <c r="H62" s="1"/>
  <c r="F60"/>
  <c r="G60" s="1"/>
  <c r="H60" s="1"/>
  <c r="F58"/>
  <c r="G58" s="1"/>
  <c r="H58" s="1"/>
  <c r="L58" s="1"/>
  <c r="F56"/>
  <c r="G56" s="1"/>
  <c r="H56" s="1"/>
  <c r="F54"/>
  <c r="G54" s="1"/>
  <c r="H54" s="1"/>
  <c r="F52"/>
  <c r="G52" s="1"/>
  <c r="H52" s="1"/>
  <c r="F50"/>
  <c r="G50" s="1"/>
  <c r="H50" s="1"/>
  <c r="L50" s="1"/>
  <c r="F48"/>
  <c r="G48" s="1"/>
  <c r="H48" s="1"/>
  <c r="F46"/>
  <c r="G46" s="1"/>
  <c r="H46" s="1"/>
  <c r="F44"/>
  <c r="G44" s="1"/>
  <c r="H44" s="1"/>
  <c r="F42"/>
  <c r="G42" s="1"/>
  <c r="H42" s="1"/>
  <c r="L42" s="1"/>
  <c r="F40"/>
  <c r="G40" s="1"/>
  <c r="H40" s="1"/>
  <c r="F38"/>
  <c r="G38" s="1"/>
  <c r="H38" s="1"/>
  <c r="F36"/>
  <c r="G36" s="1"/>
  <c r="H36" s="1"/>
  <c r="F34"/>
  <c r="G34" s="1"/>
  <c r="H34" s="1"/>
  <c r="M34" s="1"/>
  <c r="F32"/>
  <c r="G32" s="1"/>
  <c r="H32" s="1"/>
  <c r="F30"/>
  <c r="G30" s="1"/>
  <c r="H30" s="1"/>
  <c r="F28"/>
  <c r="G28" s="1"/>
  <c r="H28" s="1"/>
  <c r="F26"/>
  <c r="G26" s="1"/>
  <c r="H26" s="1"/>
  <c r="F24"/>
  <c r="G24" s="1"/>
  <c r="H24" s="1"/>
  <c r="F22"/>
  <c r="G22" s="1"/>
  <c r="H22" s="1"/>
  <c r="F20"/>
  <c r="G20" s="1"/>
  <c r="H20" s="1"/>
  <c r="F18"/>
  <c r="G18" s="1"/>
  <c r="H18" s="1"/>
  <c r="N18" s="1"/>
  <c r="F16"/>
  <c r="G16" s="1"/>
  <c r="H16" s="1"/>
  <c r="F14"/>
  <c r="G14" s="1"/>
  <c r="H14" s="1"/>
  <c r="L31"/>
  <c r="L69"/>
  <c r="L70"/>
  <c r="M71"/>
  <c r="L72"/>
  <c r="L92"/>
  <c r="L49"/>
  <c r="M49"/>
  <c r="N49"/>
  <c r="M33"/>
  <c r="N33"/>
  <c r="L33"/>
  <c r="N57"/>
  <c r="M57"/>
  <c r="L57"/>
  <c r="L41"/>
  <c r="M41"/>
  <c r="N41"/>
  <c r="M25"/>
  <c r="L25"/>
  <c r="L82"/>
  <c r="L102"/>
  <c r="M103"/>
  <c r="L104"/>
  <c r="M64"/>
  <c r="L64"/>
  <c r="N64"/>
  <c r="L51"/>
  <c r="M51"/>
  <c r="M14"/>
  <c r="M15"/>
  <c r="L15"/>
  <c r="M45"/>
  <c r="N45"/>
  <c r="L45"/>
  <c r="L59"/>
  <c r="M59"/>
  <c r="M38"/>
  <c r="L66"/>
  <c r="L76"/>
  <c r="L86"/>
  <c r="M87"/>
  <c r="L88"/>
  <c r="L98"/>
  <c r="L108"/>
  <c r="L20"/>
  <c r="M20"/>
  <c r="N28"/>
  <c r="M28"/>
  <c r="N36"/>
  <c r="M36"/>
  <c r="N44"/>
  <c r="M44"/>
  <c r="L62"/>
  <c r="M67"/>
  <c r="L67"/>
  <c r="L74"/>
  <c r="N74"/>
  <c r="M77"/>
  <c r="M79"/>
  <c r="L79"/>
  <c r="L84"/>
  <c r="M84"/>
  <c r="L18"/>
  <c r="N55"/>
  <c r="N23"/>
  <c r="L13"/>
  <c r="N53"/>
  <c r="N61"/>
  <c r="M26"/>
  <c r="M42"/>
  <c r="M50"/>
  <c r="L68"/>
  <c r="M68"/>
  <c r="L78"/>
  <c r="N78"/>
  <c r="L80"/>
  <c r="M80"/>
  <c r="M83"/>
  <c r="L83"/>
  <c r="N16"/>
  <c r="N63"/>
  <c r="N47"/>
  <c r="N17"/>
  <c r="M19"/>
  <c r="L21"/>
  <c r="L27"/>
  <c r="L29"/>
  <c r="L35"/>
  <c r="L37"/>
  <c r="L43"/>
  <c r="N51"/>
  <c r="N59"/>
  <c r="M32"/>
  <c r="M48"/>
  <c r="N84"/>
  <c r="N77"/>
  <c r="N67"/>
  <c r="N58"/>
  <c r="L48"/>
  <c r="L36"/>
  <c r="L32"/>
  <c r="M13"/>
  <c r="M23"/>
  <c r="M39"/>
  <c r="M53"/>
  <c r="M55"/>
  <c r="M61"/>
  <c r="N20"/>
  <c r="N90"/>
  <c r="L90"/>
  <c r="L94"/>
  <c r="M95"/>
  <c r="L96"/>
  <c r="L100"/>
  <c r="L106"/>
  <c r="N15"/>
  <c r="P13" l="1"/>
  <c r="S14"/>
  <c r="I14" s="1"/>
  <c r="L22"/>
  <c r="I22"/>
  <c r="S22"/>
  <c r="N22"/>
  <c r="M30"/>
  <c r="N30"/>
  <c r="L30"/>
  <c r="I30"/>
  <c r="S30"/>
  <c r="N38"/>
  <c r="L38"/>
  <c r="S38"/>
  <c r="I38" s="1"/>
  <c r="N46"/>
  <c r="L46"/>
  <c r="S46"/>
  <c r="I46" s="1"/>
  <c r="M46"/>
  <c r="M54"/>
  <c r="L54"/>
  <c r="N54"/>
  <c r="S54"/>
  <c r="I54" s="1"/>
  <c r="S62"/>
  <c r="I62"/>
  <c r="I25"/>
  <c r="S25"/>
  <c r="M16"/>
  <c r="S16"/>
  <c r="I16" s="1"/>
  <c r="L16"/>
  <c r="S20"/>
  <c r="I20" s="1"/>
  <c r="L24"/>
  <c r="S24"/>
  <c r="I24" s="1"/>
  <c r="M24"/>
  <c r="N24"/>
  <c r="S28"/>
  <c r="I28" s="1"/>
  <c r="L28"/>
  <c r="S32"/>
  <c r="I32" s="1"/>
  <c r="N32"/>
  <c r="S36"/>
  <c r="I36" s="1"/>
  <c r="M40"/>
  <c r="I40"/>
  <c r="S40"/>
  <c r="L40"/>
  <c r="N40"/>
  <c r="S44"/>
  <c r="I44" s="1"/>
  <c r="L44"/>
  <c r="S48"/>
  <c r="I48" s="1"/>
  <c r="N48"/>
  <c r="L52"/>
  <c r="S52"/>
  <c r="I52" s="1"/>
  <c r="N52"/>
  <c r="M52"/>
  <c r="M56"/>
  <c r="S56"/>
  <c r="I56" s="1"/>
  <c r="N56"/>
  <c r="L56"/>
  <c r="L60"/>
  <c r="N60"/>
  <c r="S60"/>
  <c r="I60" s="1"/>
  <c r="M60"/>
  <c r="I64"/>
  <c r="S64"/>
  <c r="S15"/>
  <c r="I15" s="1"/>
  <c r="S21"/>
  <c r="I21" s="1"/>
  <c r="N21"/>
  <c r="M21"/>
  <c r="S27"/>
  <c r="I27" s="1"/>
  <c r="M27"/>
  <c r="N27"/>
  <c r="S35"/>
  <c r="I35" s="1"/>
  <c r="M35"/>
  <c r="N35"/>
  <c r="S45"/>
  <c r="I45" s="1"/>
  <c r="S51"/>
  <c r="I51" s="1"/>
  <c r="S59"/>
  <c r="I59" s="1"/>
  <c r="N13"/>
  <c r="I13"/>
  <c r="S13"/>
  <c r="I23"/>
  <c r="S23"/>
  <c r="L23"/>
  <c r="S33"/>
  <c r="I33" s="1"/>
  <c r="S41"/>
  <c r="I41" s="1"/>
  <c r="S49"/>
  <c r="I49" s="1"/>
  <c r="S57"/>
  <c r="I57" s="1"/>
  <c r="Q12"/>
  <c r="Q13" s="1"/>
  <c r="Q14" s="1"/>
  <c r="Q15" s="1"/>
  <c r="H12"/>
  <c r="N14"/>
  <c r="M62"/>
  <c r="N31"/>
  <c r="M18"/>
  <c r="N62"/>
  <c r="M22"/>
  <c r="L14"/>
  <c r="N25"/>
  <c r="S18"/>
  <c r="I18" s="1"/>
  <c r="N26"/>
  <c r="S26"/>
  <c r="I26" s="1"/>
  <c r="L26"/>
  <c r="L34"/>
  <c r="S34"/>
  <c r="I34" s="1"/>
  <c r="N34"/>
  <c r="N42"/>
  <c r="S42"/>
  <c r="I42" s="1"/>
  <c r="S50"/>
  <c r="I50" s="1"/>
  <c r="N50"/>
  <c r="M58"/>
  <c r="S58"/>
  <c r="I58" s="1"/>
  <c r="L11"/>
  <c r="S11"/>
  <c r="I11" s="1"/>
  <c r="N11"/>
  <c r="L17"/>
  <c r="S17"/>
  <c r="I17" s="1"/>
  <c r="S31"/>
  <c r="I31" s="1"/>
  <c r="S39"/>
  <c r="I39" s="1"/>
  <c r="L39"/>
  <c r="S47"/>
  <c r="I47" s="1"/>
  <c r="L47"/>
  <c r="M47"/>
  <c r="S55"/>
  <c r="I55" s="1"/>
  <c r="L55"/>
  <c r="I63"/>
  <c r="S63"/>
  <c r="L63"/>
  <c r="M63"/>
  <c r="S19"/>
  <c r="I19" s="1"/>
  <c r="L19"/>
  <c r="N19"/>
  <c r="S29"/>
  <c r="I29" s="1"/>
  <c r="M29"/>
  <c r="N29"/>
  <c r="S37"/>
  <c r="I37" s="1"/>
  <c r="M37"/>
  <c r="N37"/>
  <c r="S43"/>
  <c r="I43" s="1"/>
  <c r="N43"/>
  <c r="M43"/>
  <c r="L53"/>
  <c r="S53"/>
  <c r="I53" s="1"/>
  <c r="S61"/>
  <c r="I61" s="1"/>
  <c r="L61"/>
  <c r="P14"/>
  <c r="Q16"/>
  <c r="P15" l="1"/>
  <c r="P16" s="1"/>
  <c r="M12"/>
  <c r="L12"/>
  <c r="S12"/>
  <c r="I12" s="1"/>
  <c r="N12"/>
  <c r="Q17"/>
  <c r="Q18" s="1"/>
  <c r="P17" l="1"/>
  <c r="P18" s="1"/>
  <c r="P19" s="1"/>
  <c r="Q19"/>
  <c r="P20" l="1"/>
  <c r="Q20"/>
  <c r="P21"/>
  <c r="Q21"/>
  <c r="P22"/>
  <c r="Q22" l="1"/>
  <c r="P23"/>
  <c r="P24" s="1"/>
  <c r="P25" s="1"/>
  <c r="P26" s="1"/>
  <c r="Q23"/>
  <c r="Q24" l="1"/>
  <c r="P27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9" s="1"/>
  <c r="P8" s="1"/>
  <c r="Q25" l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Q83" s="1"/>
  <c r="Q84" s="1"/>
  <c r="Q85" s="1"/>
  <c r="Q86" s="1"/>
  <c r="Q87" s="1"/>
  <c r="Q88" s="1"/>
  <c r="Q89" s="1"/>
  <c r="Q90" s="1"/>
  <c r="Q91" s="1"/>
  <c r="Q92" s="1"/>
  <c r="Q93" s="1"/>
  <c r="Q94" s="1"/>
  <c r="Q95" s="1"/>
  <c r="Q96" s="1"/>
  <c r="Q97" s="1"/>
  <c r="Q98" s="1"/>
  <c r="Q99" s="1"/>
  <c r="Q100" s="1"/>
  <c r="Q101" s="1"/>
  <c r="Q102" s="1"/>
  <c r="Q103" s="1"/>
  <c r="Q104" s="1"/>
  <c r="Q105" s="1"/>
  <c r="Q106" s="1"/>
  <c r="Q107" s="1"/>
  <c r="Q108" s="1"/>
  <c r="Q109" s="1"/>
  <c r="Q9" s="1"/>
  <c r="Q8" s="1"/>
  <c r="I6" s="1"/>
</calcChain>
</file>

<file path=xl/comments1.xml><?xml version="1.0" encoding="utf-8"?>
<comments xmlns="http://schemas.openxmlformats.org/spreadsheetml/2006/main">
  <authors>
    <author>Rui Assis</author>
  </authors>
  <commentList>
    <comment ref="H3" authorId="0">
      <text>
        <r>
          <rPr>
            <sz val="9"/>
            <color indexed="81"/>
            <rFont val="Tahoma"/>
            <family val="2"/>
          </rPr>
          <t xml:space="preserve">População da qual a amostra foi recolhida. 
</t>
        </r>
      </text>
    </comment>
    <comment ref="I3" authorId="0">
      <text>
        <r>
          <rPr>
            <sz val="9"/>
            <color indexed="81"/>
            <rFont val="Tahoma"/>
            <family val="2"/>
          </rPr>
          <t xml:space="preserve">Se a dimensão da população não é conhecida ou é infinita, deixar em branco. 
</t>
        </r>
      </text>
    </comment>
  </commentList>
</comments>
</file>

<file path=xl/sharedStrings.xml><?xml version="1.0" encoding="utf-8"?>
<sst xmlns="http://schemas.openxmlformats.org/spreadsheetml/2006/main" count="35" uniqueCount="32">
  <si>
    <t>OBJECTIVOS</t>
  </si>
  <si>
    <t>Observações</t>
  </si>
  <si>
    <t>Média acumulada</t>
  </si>
  <si>
    <t>Desvio padrão</t>
  </si>
  <si>
    <t>Erro amostral</t>
  </si>
  <si>
    <t>n</t>
  </si>
  <si>
    <t>Rui Assis</t>
  </si>
  <si>
    <t>Nº necessário de observações de uma variável contínua</t>
  </si>
  <si>
    <t>Observações suficientes?</t>
  </si>
  <si>
    <t>s</t>
  </si>
  <si>
    <t>e</t>
  </si>
  <si>
    <r>
      <t>t</t>
    </r>
    <r>
      <rPr>
        <b/>
        <sz val="9"/>
        <rFont val="Arial"/>
        <family val="2"/>
      </rPr>
      <t xml:space="preserve"> de </t>
    </r>
    <r>
      <rPr>
        <b/>
        <i/>
        <sz val="9"/>
        <rFont val="Arial"/>
        <family val="2"/>
      </rPr>
      <t>Student</t>
    </r>
  </si>
  <si>
    <t>Estatística Aplicada</t>
  </si>
  <si>
    <t>http://www.rassis.com</t>
  </si>
  <si>
    <t xml:space="preserve">Células a azul para dados, verde claro para cálculos intermédios e amarelo para resultados </t>
  </si>
  <si>
    <t>x</t>
  </si>
  <si>
    <t>Observações adicionais necessárias</t>
  </si>
  <si>
    <t>Seleccionar uma opção</t>
  </si>
  <si>
    <t>rassis@rassis.com</t>
  </si>
  <si>
    <t>LSIC</t>
  </si>
  <si>
    <t>Médias</t>
  </si>
  <si>
    <r>
      <t>Nível de confiança (</t>
    </r>
    <r>
      <rPr>
        <i/>
        <sz val="10"/>
        <rFont val="Symbol"/>
        <family val="1"/>
        <charset val="2"/>
      </rPr>
      <t>d</t>
    </r>
    <r>
      <rPr>
        <sz val="10"/>
        <rFont val="Symbol"/>
        <family val="1"/>
        <charset val="2"/>
      </rPr>
      <t>)</t>
    </r>
    <r>
      <rPr>
        <sz val="12.5"/>
        <rFont val="Arial"/>
        <family val="2"/>
      </rPr>
      <t xml:space="preserve"> </t>
    </r>
    <r>
      <rPr>
        <sz val="10"/>
        <rFont val="Arial"/>
        <family val="2"/>
      </rPr>
      <t>=</t>
    </r>
  </si>
  <si>
    <r>
      <t>Nível de significância (</t>
    </r>
    <r>
      <rPr>
        <i/>
        <sz val="10"/>
        <rFont val="Symbol"/>
        <family val="1"/>
        <charset val="2"/>
      </rPr>
      <t>a</t>
    </r>
    <r>
      <rPr>
        <sz val="10"/>
        <rFont val="Symbol"/>
        <family val="1"/>
        <charset val="2"/>
      </rPr>
      <t>)</t>
    </r>
    <r>
      <rPr>
        <sz val="10"/>
        <rFont val="Arial"/>
        <family val="2"/>
      </rPr>
      <t xml:space="preserve"> =</t>
    </r>
  </si>
  <si>
    <r>
      <t>Erro amostral tolerado (</t>
    </r>
    <r>
      <rPr>
        <i/>
        <sz val="10"/>
        <rFont val="Symbol"/>
        <family val="1"/>
        <charset val="2"/>
      </rPr>
      <t>e</t>
    </r>
    <r>
      <rPr>
        <sz val="10"/>
        <rFont val="Arial"/>
        <family val="2"/>
      </rPr>
      <t>%) ≤</t>
    </r>
  </si>
  <si>
    <r>
      <t>Erro amostral tolerado (</t>
    </r>
    <r>
      <rPr>
        <i/>
        <sz val="10"/>
        <rFont val="Symbol"/>
        <family val="1"/>
        <charset val="2"/>
      </rPr>
      <t>e</t>
    </r>
    <r>
      <rPr>
        <sz val="10"/>
        <rFont val="Arial"/>
        <family val="2"/>
      </rPr>
      <t>) ≤</t>
    </r>
  </si>
  <si>
    <r>
      <t>`</t>
    </r>
    <r>
      <rPr>
        <i/>
        <sz val="10"/>
        <rFont val="Arial"/>
        <family val="2"/>
      </rPr>
      <t>x</t>
    </r>
  </si>
  <si>
    <r>
      <t>e</t>
    </r>
    <r>
      <rPr>
        <i/>
        <sz val="10"/>
        <rFont val="Arial"/>
        <family val="2"/>
      </rPr>
      <t>%</t>
    </r>
  </si>
  <si>
    <r>
      <t>t</t>
    </r>
    <r>
      <rPr>
        <sz val="10"/>
        <rFont val="Symbol"/>
        <family val="1"/>
        <charset val="2"/>
      </rPr>
      <t>(</t>
    </r>
    <r>
      <rPr>
        <i/>
        <sz val="9"/>
        <rFont val="Symbol"/>
        <family val="1"/>
        <charset val="2"/>
      </rPr>
      <t>a</t>
    </r>
    <r>
      <rPr>
        <sz val="9"/>
        <rFont val="Arial"/>
        <family val="2"/>
      </rPr>
      <t>/2;n-1</t>
    </r>
    <r>
      <rPr>
        <sz val="10"/>
        <rFont val="Arial"/>
        <family val="2"/>
      </rPr>
      <t>)</t>
    </r>
  </si>
  <si>
    <t>e%</t>
  </si>
  <si>
    <t>Valor da média a considerar</t>
  </si>
  <si>
    <t>População =</t>
  </si>
  <si>
    <t>(corrigido do factor populacional)</t>
  </si>
</sst>
</file>

<file path=xl/styles.xml><?xml version="1.0" encoding="utf-8"?>
<styleSheet xmlns="http://schemas.openxmlformats.org/spreadsheetml/2006/main">
  <numFmts count="1">
    <numFmt numFmtId="164" formatCode="#,##0.000"/>
  </numFmts>
  <fonts count="29"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2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b/>
      <sz val="12"/>
      <name val="Arial"/>
      <family val="2"/>
    </font>
    <font>
      <b/>
      <sz val="14"/>
      <color indexed="12"/>
      <name val="Times New Roman"/>
      <family val="1"/>
    </font>
    <font>
      <sz val="12.5"/>
      <name val="Arial"/>
      <family val="2"/>
    </font>
    <font>
      <i/>
      <sz val="10"/>
      <name val="Symbol"/>
      <family val="1"/>
      <charset val="2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i/>
      <sz val="10"/>
      <name val="Arial"/>
      <family val="2"/>
    </font>
    <font>
      <i/>
      <sz val="9"/>
      <name val="Symbol"/>
      <family val="1"/>
      <charset val="2"/>
    </font>
    <font>
      <sz val="10"/>
      <color indexed="10"/>
      <name val="Arial"/>
      <family val="2"/>
    </font>
    <font>
      <sz val="9"/>
      <color indexed="81"/>
      <name val="Tahoma"/>
      <family val="2"/>
    </font>
    <font>
      <sz val="10"/>
      <color theme="8" tint="0.39997558519241921"/>
      <name val="Arial"/>
      <family val="2"/>
    </font>
    <font>
      <sz val="12"/>
      <color indexed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right"/>
    </xf>
    <xf numFmtId="0" fontId="3" fillId="3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10" fontId="3" fillId="4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Protection="1"/>
    <xf numFmtId="0" fontId="2" fillId="5" borderId="0" xfId="0" applyFont="1" applyFill="1" applyProtection="1"/>
    <xf numFmtId="0" fontId="7" fillId="5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0" fontId="17" fillId="2" borderId="0" xfId="1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  <protection hidden="1"/>
    </xf>
    <xf numFmtId="0" fontId="2" fillId="0" borderId="0" xfId="0" applyFont="1"/>
    <xf numFmtId="10" fontId="3" fillId="3" borderId="0" xfId="0" applyNumberFormat="1" applyFont="1" applyFill="1" applyBorder="1" applyAlignment="1" applyProtection="1">
      <alignment horizontal="center"/>
      <protection locked="0"/>
    </xf>
    <xf numFmtId="0" fontId="19" fillId="5" borderId="1" xfId="0" applyFont="1" applyFill="1" applyBorder="1" applyAlignment="1">
      <alignment horizontal="center"/>
    </xf>
    <xf numFmtId="0" fontId="0" fillId="2" borderId="0" xfId="0" applyFill="1" applyAlignment="1"/>
    <xf numFmtId="164" fontId="3" fillId="4" borderId="0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17" fontId="16" fillId="2" borderId="0" xfId="0" applyNumberFormat="1" applyFont="1" applyFill="1" applyAlignment="1" applyProtection="1">
      <alignment horizontal="center"/>
    </xf>
    <xf numFmtId="2" fontId="25" fillId="6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  <xf numFmtId="3" fontId="3" fillId="4" borderId="0" xfId="0" applyNumberFormat="1" applyFont="1" applyFill="1" applyBorder="1" applyAlignment="1">
      <alignment horizontal="center"/>
    </xf>
    <xf numFmtId="0" fontId="27" fillId="2" borderId="0" xfId="0" applyFont="1" applyFill="1"/>
    <xf numFmtId="0" fontId="4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2" borderId="0" xfId="0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5"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Intervalo de confiança da média</a:t>
            </a:r>
          </a:p>
        </c:rich>
      </c:tx>
      <c:layout>
        <c:manualLayout>
          <c:xMode val="edge"/>
          <c:yMode val="edge"/>
          <c:x val="0.31954498448810759"/>
          <c:y val="7.28813559322033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1633919338159"/>
          <c:y val="0.1661016949152542"/>
          <c:w val="0.8107549120992763"/>
          <c:h val="0.63898305084745766"/>
        </c:manualLayout>
      </c:layout>
      <c:lineChart>
        <c:grouping val="standard"/>
        <c:ser>
          <c:idx val="1"/>
          <c:order val="0"/>
          <c:tx>
            <c:v>Média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'Dados e resultados'!$A$11:$A$109</c:f>
              <c:numCache>
                <c:formatCode>General</c:formatCode>
                <c:ptCount val="9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</c:numCache>
            </c:numRef>
          </c:cat>
          <c:val>
            <c:numRef>
              <c:f>'Dados e resultados'!$M$11:$M$109</c:f>
              <c:numCache>
                <c:formatCode>#,##0.000</c:formatCode>
                <c:ptCount val="99"/>
                <c:pt idx="0">
                  <c:v>27</c:v>
                </c:pt>
                <c:pt idx="1">
                  <c:v>25.033333333333331</c:v>
                </c:pt>
                <c:pt idx="2">
                  <c:v>24.524999999999999</c:v>
                </c:pt>
                <c:pt idx="3">
                  <c:v>24.439999999999998</c:v>
                </c:pt>
                <c:pt idx="4">
                  <c:v>23.966666666666665</c:v>
                </c:pt>
                <c:pt idx="5">
                  <c:v>24.385714285714283</c:v>
                </c:pt>
                <c:pt idx="6">
                  <c:v>23.924999999999997</c:v>
                </c:pt>
                <c:pt idx="7">
                  <c:v>24.277777777777775</c:v>
                </c:pt>
                <c:pt idx="8">
                  <c:v>24.769999999999996</c:v>
                </c:pt>
                <c:pt idx="9">
                  <c:v>24.490909090909089</c:v>
                </c:pt>
                <c:pt idx="10">
                  <c:v>24.591666666666665</c:v>
                </c:pt>
                <c:pt idx="11">
                  <c:v>24.961538461538456</c:v>
                </c:pt>
                <c:pt idx="12">
                  <c:v>24.714285714285712</c:v>
                </c:pt>
                <c:pt idx="13">
                  <c:v>24.819999999999997</c:v>
                </c:pt>
                <c:pt idx="14">
                  <c:v>24.699999999999996</c:v>
                </c:pt>
                <c:pt idx="15">
                  <c:v>24.535294117647055</c:v>
                </c:pt>
                <c:pt idx="16">
                  <c:v>24.388888888888882</c:v>
                </c:pt>
                <c:pt idx="17">
                  <c:v>24.499999999999993</c:v>
                </c:pt>
                <c:pt idx="18">
                  <c:v>24.349999999999994</c:v>
                </c:pt>
                <c:pt idx="19">
                  <c:v>24.342857142857138</c:v>
                </c:pt>
                <c:pt idx="20">
                  <c:v>24.145454545454538</c:v>
                </c:pt>
                <c:pt idx="21">
                  <c:v>24.204347826086948</c:v>
                </c:pt>
                <c:pt idx="22">
                  <c:v>24.17916666666666</c:v>
                </c:pt>
                <c:pt idx="23">
                  <c:v>24.291999999999994</c:v>
                </c:pt>
                <c:pt idx="24">
                  <c:v>24.246153846153842</c:v>
                </c:pt>
                <c:pt idx="25">
                  <c:v>24.229629629629624</c:v>
                </c:pt>
                <c:pt idx="26">
                  <c:v>24.410714285714278</c:v>
                </c:pt>
                <c:pt idx="27">
                  <c:v>24.462068965517233</c:v>
                </c:pt>
                <c:pt idx="28">
                  <c:v>24.613333333333326</c:v>
                </c:pt>
                <c:pt idx="29">
                  <c:v>24.558064516129022</c:v>
                </c:pt>
                <c:pt idx="30">
                  <c:v>24.715624999999992</c:v>
                </c:pt>
                <c:pt idx="31">
                  <c:v>24.748484848484839</c:v>
                </c:pt>
                <c:pt idx="32">
                  <c:v>24.811764705882343</c:v>
                </c:pt>
                <c:pt idx="33">
                  <c:v>24.879999999999992</c:v>
                </c:pt>
                <c:pt idx="34">
                  <c:v>24.783333333333324</c:v>
                </c:pt>
                <c:pt idx="35">
                  <c:v>24.835135135135129</c:v>
                </c:pt>
                <c:pt idx="36">
                  <c:v>24.771052631578939</c:v>
                </c:pt>
                <c:pt idx="37">
                  <c:v>24.85641025641025</c:v>
                </c:pt>
                <c:pt idx="38">
                  <c:v>24.812499999999993</c:v>
                </c:pt>
                <c:pt idx="39">
                  <c:v>24.82195121951219</c:v>
                </c:pt>
                <c:pt idx="40">
                  <c:v>24.921428571428567</c:v>
                </c:pt>
                <c:pt idx="41">
                  <c:v>24.927906976744183</c:v>
                </c:pt>
                <c:pt idx="42">
                  <c:v>24.872727272727271</c:v>
                </c:pt>
                <c:pt idx="43">
                  <c:v>24.795555555555556</c:v>
                </c:pt>
                <c:pt idx="44">
                  <c:v>24.793478260869566</c:v>
                </c:pt>
                <c:pt idx="45">
                  <c:v>24.700000000000003</c:v>
                </c:pt>
                <c:pt idx="46">
                  <c:v>24.71875</c:v>
                </c:pt>
                <c:pt idx="47">
                  <c:v>24.7</c:v>
                </c:pt>
                <c:pt idx="48">
                  <c:v>24.744</c:v>
                </c:pt>
                <c:pt idx="49">
                  <c:v>24.682352941176468</c:v>
                </c:pt>
                <c:pt idx="50">
                  <c:v>24.721153846153847</c:v>
                </c:pt>
                <c:pt idx="51">
                  <c:v>24.694339622641508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</c:numCache>
            </c:numRef>
          </c:val>
        </c:ser>
        <c:ser>
          <c:idx val="2"/>
          <c:order val="1"/>
          <c:tx>
            <c:v>Intervalo superior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'Dados e resultados'!$A$11:$A$109</c:f>
              <c:numCache>
                <c:formatCode>General</c:formatCode>
                <c:ptCount val="9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</c:numCache>
            </c:numRef>
          </c:cat>
          <c:val>
            <c:numRef>
              <c:f>'Dados e resultados'!$N$11:$N$109</c:f>
              <c:numCache>
                <c:formatCode>#,##0.000</c:formatCode>
                <c:ptCount val="99"/>
                <c:pt idx="0">
                  <c:v>49.859718623827625</c:v>
                </c:pt>
                <c:pt idx="1">
                  <c:v>34.594397285986226</c:v>
                </c:pt>
                <c:pt idx="2">
                  <c:v>29.777566248882131</c:v>
                </c:pt>
                <c:pt idx="3">
                  <c:v>27.995592184927052</c:v>
                </c:pt>
                <c:pt idx="4">
                  <c:v>26.914623401238135</c:v>
                </c:pt>
                <c:pt idx="5">
                  <c:v>26.967180537324911</c:v>
                </c:pt>
                <c:pt idx="6">
                  <c:v>26.341874829329715</c:v>
                </c:pt>
                <c:pt idx="7">
                  <c:v>26.507776503817574</c:v>
                </c:pt>
                <c:pt idx="8">
                  <c:v>27.01794971861176</c:v>
                </c:pt>
                <c:pt idx="9">
                  <c:v>26.586109542438635</c:v>
                </c:pt>
                <c:pt idx="10">
                  <c:v>26.492884703785979</c:v>
                </c:pt>
                <c:pt idx="11">
                  <c:v>26.86832406441108</c:v>
                </c:pt>
                <c:pt idx="12">
                  <c:v>26.542507309740607</c:v>
                </c:pt>
                <c:pt idx="13">
                  <c:v>26.523789450445072</c:v>
                </c:pt>
                <c:pt idx="14">
                  <c:v>26.303257853792058</c:v>
                </c:pt>
                <c:pt idx="15">
                  <c:v>26.071917302336011</c:v>
                </c:pt>
                <c:pt idx="16">
                  <c:v>25.862183105723695</c:v>
                </c:pt>
                <c:pt idx="17">
                  <c:v>25.906173081040237</c:v>
                </c:pt>
                <c:pt idx="18">
                  <c:v>25.714231422969178</c:v>
                </c:pt>
                <c:pt idx="19">
                  <c:v>25.635546748261444</c:v>
                </c:pt>
                <c:pt idx="20">
                  <c:v>25.439031571556921</c:v>
                </c:pt>
                <c:pt idx="21">
                  <c:v>25.442267621908812</c:v>
                </c:pt>
                <c:pt idx="22">
                  <c:v>25.361920043046865</c:v>
                </c:pt>
                <c:pt idx="23">
                  <c:v>25.446423830978599</c:v>
                </c:pt>
                <c:pt idx="24">
                  <c:v>25.356299499284141</c:v>
                </c:pt>
                <c:pt idx="25">
                  <c:v>25.295767998829515</c:v>
                </c:pt>
                <c:pt idx="26">
                  <c:v>25.499248893159418</c:v>
                </c:pt>
                <c:pt idx="27">
                  <c:v>25.515224398791467</c:v>
                </c:pt>
                <c:pt idx="28">
                  <c:v>25.673452986880914</c:v>
                </c:pt>
                <c:pt idx="29">
                  <c:v>25.587426525671773</c:v>
                </c:pt>
                <c:pt idx="30">
                  <c:v>25.75952002436696</c:v>
                </c:pt>
                <c:pt idx="31">
                  <c:v>25.760594885281694</c:v>
                </c:pt>
                <c:pt idx="32">
                  <c:v>25.80012447553683</c:v>
                </c:pt>
                <c:pt idx="33">
                  <c:v>25.847782881243486</c:v>
                </c:pt>
                <c:pt idx="34">
                  <c:v>25.741956724768674</c:v>
                </c:pt>
                <c:pt idx="35">
                  <c:v>25.771778702365264</c:v>
                </c:pt>
                <c:pt idx="36">
                  <c:v>25.690260494748667</c:v>
                </c:pt>
                <c:pt idx="37">
                  <c:v>25.766400255533057</c:v>
                </c:pt>
                <c:pt idx="38">
                  <c:v>25.702509977657886</c:v>
                </c:pt>
                <c:pt idx="39">
                  <c:v>25.689039093807896</c:v>
                </c:pt>
                <c:pt idx="40">
                  <c:v>25.789132939976895</c:v>
                </c:pt>
                <c:pt idx="41">
                  <c:v>25.774234415872296</c:v>
                </c:pt>
                <c:pt idx="42">
                  <c:v>25.705738733126932</c:v>
                </c:pt>
                <c:pt idx="43">
                  <c:v>25.622978231932674</c:v>
                </c:pt>
                <c:pt idx="44">
                  <c:v>25.601792802090507</c:v>
                </c:pt>
                <c:pt idx="45">
                  <c:v>25.511134391170483</c:v>
                </c:pt>
                <c:pt idx="46">
                  <c:v>25.512788062973836</c:v>
                </c:pt>
                <c:pt idx="47">
                  <c:v>25.477698953609654</c:v>
                </c:pt>
                <c:pt idx="48">
                  <c:v>25.510052359773091</c:v>
                </c:pt>
                <c:pt idx="49">
                  <c:v>25.442105902599071</c:v>
                </c:pt>
                <c:pt idx="50">
                  <c:v>25.469257089611027</c:v>
                </c:pt>
                <c:pt idx="51">
                  <c:v>25.429331877901379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</c:numCache>
            </c:numRef>
          </c:val>
        </c:ser>
        <c:ser>
          <c:idx val="3"/>
          <c:order val="2"/>
          <c:tx>
            <c:v>Intervalo inferior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'Dados e resultados'!$A$11:$A$109</c:f>
              <c:numCache>
                <c:formatCode>General</c:formatCode>
                <c:ptCount val="9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</c:numCache>
            </c:numRef>
          </c:cat>
          <c:val>
            <c:numRef>
              <c:f>'Dados e resultados'!$L$11:$L$109</c:f>
              <c:numCache>
                <c:formatCode>#,##0.000</c:formatCode>
                <c:ptCount val="99"/>
                <c:pt idx="0">
                  <c:v>4.1402813761723749</c:v>
                </c:pt>
                <c:pt idx="1">
                  <c:v>15.472269380680435</c:v>
                </c:pt>
                <c:pt idx="2">
                  <c:v>19.272433751117866</c:v>
                </c:pt>
                <c:pt idx="3">
                  <c:v>20.884407815072944</c:v>
                </c:pt>
                <c:pt idx="4">
                  <c:v>21.018709932095195</c:v>
                </c:pt>
                <c:pt idx="5">
                  <c:v>21.804248034103654</c:v>
                </c:pt>
                <c:pt idx="6">
                  <c:v>21.508125170670279</c:v>
                </c:pt>
                <c:pt idx="7">
                  <c:v>22.047779051737976</c:v>
                </c:pt>
                <c:pt idx="8">
                  <c:v>22.522050281388232</c:v>
                </c:pt>
                <c:pt idx="9">
                  <c:v>22.395708639379542</c:v>
                </c:pt>
                <c:pt idx="10">
                  <c:v>22.690448629547351</c:v>
                </c:pt>
                <c:pt idx="11">
                  <c:v>23.054752858665832</c:v>
                </c:pt>
                <c:pt idx="12">
                  <c:v>22.886064118830816</c:v>
                </c:pt>
                <c:pt idx="13">
                  <c:v>23.116210549554921</c:v>
                </c:pt>
                <c:pt idx="14">
                  <c:v>23.096742146207934</c:v>
                </c:pt>
                <c:pt idx="15">
                  <c:v>22.998670932958099</c:v>
                </c:pt>
                <c:pt idx="16">
                  <c:v>22.91559467205407</c:v>
                </c:pt>
                <c:pt idx="17">
                  <c:v>23.093826918959749</c:v>
                </c:pt>
                <c:pt idx="18">
                  <c:v>22.985768577030811</c:v>
                </c:pt>
                <c:pt idx="19">
                  <c:v>23.050167537452833</c:v>
                </c:pt>
                <c:pt idx="20">
                  <c:v>22.851877519352154</c:v>
                </c:pt>
                <c:pt idx="21">
                  <c:v>22.966428030265085</c:v>
                </c:pt>
                <c:pt idx="22">
                  <c:v>22.996413290286455</c:v>
                </c:pt>
                <c:pt idx="23">
                  <c:v>23.13757616902139</c:v>
                </c:pt>
                <c:pt idx="24">
                  <c:v>23.136008193023542</c:v>
                </c:pt>
                <c:pt idx="25">
                  <c:v>23.163491260429733</c:v>
                </c:pt>
                <c:pt idx="26">
                  <c:v>23.322179678269137</c:v>
                </c:pt>
                <c:pt idx="27">
                  <c:v>23.408913532242998</c:v>
                </c:pt>
                <c:pt idx="28">
                  <c:v>23.553213679785738</c:v>
                </c:pt>
                <c:pt idx="29">
                  <c:v>23.528702506586271</c:v>
                </c:pt>
                <c:pt idx="30">
                  <c:v>23.671729975633024</c:v>
                </c:pt>
                <c:pt idx="31">
                  <c:v>23.736374811687984</c:v>
                </c:pt>
                <c:pt idx="32">
                  <c:v>23.823404936227856</c:v>
                </c:pt>
                <c:pt idx="33">
                  <c:v>23.912217118756498</c:v>
                </c:pt>
                <c:pt idx="34">
                  <c:v>23.824709941897975</c:v>
                </c:pt>
                <c:pt idx="35">
                  <c:v>23.898491567904994</c:v>
                </c:pt>
                <c:pt idx="36">
                  <c:v>23.851844768409212</c:v>
                </c:pt>
                <c:pt idx="37">
                  <c:v>23.946420257287443</c:v>
                </c:pt>
                <c:pt idx="38">
                  <c:v>23.9224900223421</c:v>
                </c:pt>
                <c:pt idx="39">
                  <c:v>23.954863345216484</c:v>
                </c:pt>
                <c:pt idx="40">
                  <c:v>24.05372420288024</c:v>
                </c:pt>
                <c:pt idx="41">
                  <c:v>24.081579537616069</c:v>
                </c:pt>
                <c:pt idx="42">
                  <c:v>24.039715812327611</c:v>
                </c:pt>
                <c:pt idx="43">
                  <c:v>23.968132879178437</c:v>
                </c:pt>
                <c:pt idx="44">
                  <c:v>23.985163719648625</c:v>
                </c:pt>
                <c:pt idx="45">
                  <c:v>23.888865608829523</c:v>
                </c:pt>
                <c:pt idx="46">
                  <c:v>23.924711937026164</c:v>
                </c:pt>
                <c:pt idx="47">
                  <c:v>23.922301046390345</c:v>
                </c:pt>
                <c:pt idx="48">
                  <c:v>23.977947640226908</c:v>
                </c:pt>
                <c:pt idx="49">
                  <c:v>23.922599979753866</c:v>
                </c:pt>
                <c:pt idx="50">
                  <c:v>23.973050602696667</c:v>
                </c:pt>
                <c:pt idx="51">
                  <c:v>23.959347367381636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</c:numCache>
            </c:numRef>
          </c:val>
        </c:ser>
        <c:marker val="1"/>
        <c:axId val="105873408"/>
        <c:axId val="105875328"/>
      </c:lineChart>
      <c:catAx>
        <c:axId val="105873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Observações</a:t>
                </a:r>
              </a:p>
            </c:rich>
          </c:tx>
          <c:layout>
            <c:manualLayout>
              <c:xMode val="edge"/>
              <c:yMode val="edge"/>
              <c:x val="0.47983453981385737"/>
              <c:y val="0.881355932203389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5875328"/>
        <c:crosses val="autoZero"/>
        <c:lblAlgn val="ctr"/>
        <c:lblOffset val="100"/>
        <c:tickLblSkip val="3"/>
        <c:tickMarkSkip val="1"/>
      </c:catAx>
      <c:valAx>
        <c:axId val="1058753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Unidades</a:t>
                </a:r>
              </a:p>
            </c:rich>
          </c:tx>
          <c:layout>
            <c:manualLayout>
              <c:xMode val="edge"/>
              <c:yMode val="edge"/>
              <c:x val="4.0330920372285424E-2"/>
              <c:y val="0.45423728813559316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58734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352637021716653"/>
          <c:y val="0.24237288135593221"/>
          <c:w val="0.13547052740434326"/>
          <c:h val="9.491525423728813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75" right="0.75" top="1" bottom="1" header="0.5" footer="0.5"/>
  <headerFooter alignWithMargins="0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428625</xdr:colOff>
      <xdr:row>5</xdr:row>
      <xdr:rowOff>123825</xdr:rowOff>
    </xdr:to>
    <xdr:sp macro="" textlink="">
      <xdr:nvSpPr>
        <xdr:cNvPr id="2152" name="Text Box 104"/>
        <xdr:cNvSpPr txBox="1">
          <a:spLocks noChangeArrowheads="1"/>
        </xdr:cNvSpPr>
      </xdr:nvSpPr>
      <xdr:spPr bwMode="auto">
        <a:xfrm>
          <a:off x="209550" y="95250"/>
          <a:ext cx="2943225" cy="83820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As observações prosseguem em momentos aleatórios até que, na coluna F ou G, o erro amostral verificado surja igual ou inferior ao erro amostral máximo tolerado (célula F3 ou F4). O valor médio dos tempos observados surge automaticamente na célula I6 e a vermelho na coluna C.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125" workbookViewId="0"/>
  </sheetViews>
  <sheetFormatPr defaultRowHeight="12.75"/>
  <cols>
    <col min="1" max="1" width="24" customWidth="1"/>
    <col min="2" max="12" width="12.7109375" customWidth="1"/>
  </cols>
  <sheetData>
    <row r="1" spans="1:14" ht="18" customHeight="1">
      <c r="A1" s="16"/>
      <c r="B1" s="16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" customHeight="1">
      <c r="A2" s="16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8" customHeight="1">
      <c r="A3" s="16"/>
      <c r="B3" s="9"/>
      <c r="C3" s="10"/>
      <c r="D3" s="10"/>
      <c r="E3" s="10"/>
      <c r="F3" s="10"/>
      <c r="G3" s="10"/>
      <c r="H3" s="9"/>
      <c r="I3" s="9"/>
      <c r="J3" s="9"/>
      <c r="K3" s="9"/>
      <c r="L3" s="9"/>
      <c r="M3" s="9"/>
      <c r="N3" s="9"/>
    </row>
    <row r="4" spans="1:14" ht="24" customHeight="1">
      <c r="A4" s="9"/>
      <c r="B4" s="9"/>
      <c r="C4" s="10"/>
      <c r="D4" s="10"/>
      <c r="E4" s="11" t="s">
        <v>12</v>
      </c>
      <c r="F4" s="10"/>
      <c r="G4" s="10"/>
      <c r="H4" s="9"/>
      <c r="I4" s="9"/>
      <c r="J4" s="9"/>
      <c r="K4" s="9"/>
      <c r="L4" s="9"/>
      <c r="M4" s="9"/>
    </row>
    <row r="5" spans="1:14" ht="18" customHeight="1">
      <c r="A5" s="16"/>
      <c r="B5" s="9"/>
      <c r="C5" s="10"/>
      <c r="D5" s="10"/>
      <c r="E5" s="10"/>
      <c r="F5" s="10"/>
      <c r="G5" s="10"/>
      <c r="H5" s="9"/>
      <c r="I5" s="9"/>
      <c r="J5" s="9"/>
      <c r="K5" s="9"/>
      <c r="L5" s="9"/>
      <c r="M5" s="9"/>
      <c r="N5" s="9"/>
    </row>
    <row r="6" spans="1:14" ht="18" customHeight="1">
      <c r="A6" s="1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customHeight="1">
      <c r="A7" s="16"/>
      <c r="B7" s="9"/>
      <c r="C7" s="9"/>
      <c r="D7" s="9"/>
      <c r="E7" s="17" t="s">
        <v>6</v>
      </c>
      <c r="F7" s="12"/>
      <c r="G7" s="9"/>
      <c r="H7" s="9"/>
      <c r="I7" s="9"/>
      <c r="J7" s="9"/>
      <c r="K7" s="9"/>
      <c r="L7" s="9"/>
      <c r="M7" s="9"/>
      <c r="N7" s="9"/>
    </row>
    <row r="8" spans="1:14" ht="18" customHeight="1">
      <c r="A8" s="16"/>
      <c r="B8" s="9"/>
      <c r="C8" s="9"/>
      <c r="D8" s="9"/>
      <c r="E8" s="29">
        <v>40269</v>
      </c>
      <c r="F8" s="9"/>
      <c r="G8" s="9"/>
      <c r="H8" s="9"/>
      <c r="I8" s="9"/>
      <c r="J8" s="9"/>
      <c r="K8" s="9"/>
      <c r="L8" s="9"/>
      <c r="M8" s="9"/>
      <c r="N8" s="9"/>
    </row>
    <row r="9" spans="1:14" ht="18" customHeight="1">
      <c r="A9" s="16"/>
      <c r="B9" s="9"/>
      <c r="C9" s="9"/>
      <c r="D9" s="9"/>
      <c r="E9" s="18" t="s">
        <v>18</v>
      </c>
      <c r="F9" s="9"/>
      <c r="G9" s="13"/>
      <c r="H9" s="9"/>
      <c r="I9" s="9"/>
      <c r="J9" s="9"/>
      <c r="K9" s="9"/>
      <c r="L9" s="9"/>
      <c r="M9" s="9"/>
      <c r="N9" s="9"/>
    </row>
    <row r="10" spans="1:14" ht="18" customHeight="1">
      <c r="A10" s="16"/>
      <c r="B10" s="9"/>
      <c r="C10" s="9"/>
      <c r="D10" s="9"/>
      <c r="E10" s="18" t="s">
        <v>13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8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4" ht="18" customHeight="1">
      <c r="A12" s="9"/>
      <c r="B12" s="9"/>
      <c r="C12" s="9"/>
      <c r="D12" s="9"/>
      <c r="E12" s="14" t="s">
        <v>7</v>
      </c>
      <c r="F12" s="9"/>
      <c r="G12" s="9"/>
      <c r="H12" s="9"/>
      <c r="I12" s="9"/>
      <c r="J12" s="9"/>
      <c r="K12" s="9"/>
      <c r="L12" s="9"/>
    </row>
    <row r="13" spans="1:14" ht="18" customHeight="1">
      <c r="A13" s="9"/>
      <c r="B13" s="9"/>
      <c r="C13" s="9"/>
      <c r="D13" s="9"/>
      <c r="E13" s="43" t="s">
        <v>31</v>
      </c>
      <c r="F13" s="9"/>
      <c r="G13" s="9"/>
      <c r="H13" s="9"/>
      <c r="I13" s="9"/>
      <c r="J13" s="9"/>
      <c r="K13" s="9"/>
      <c r="L13" s="9"/>
    </row>
    <row r="14" spans="1:14" ht="18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4" ht="18" customHeight="1">
      <c r="A15" s="9"/>
      <c r="B15" s="9"/>
      <c r="C15" s="9"/>
      <c r="D15" s="9"/>
      <c r="E15" s="19" t="s">
        <v>14</v>
      </c>
      <c r="F15" s="9"/>
      <c r="G15" s="9"/>
      <c r="H15" s="9"/>
      <c r="I15" s="9"/>
      <c r="J15" s="9"/>
      <c r="K15" s="9"/>
      <c r="L15" s="9"/>
    </row>
    <row r="16" spans="1:14" ht="18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8" customHeight="1">
      <c r="A20" s="9"/>
      <c r="B20" s="9"/>
      <c r="C20" s="9"/>
      <c r="D20" s="9"/>
      <c r="E20" s="9"/>
      <c r="F20" s="9"/>
      <c r="G20" s="15"/>
      <c r="H20" s="9"/>
      <c r="I20" s="9"/>
      <c r="J20" s="9"/>
      <c r="K20" s="9"/>
      <c r="L20" s="9"/>
    </row>
    <row r="21" spans="1:12" ht="18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8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8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8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8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</sheetData>
  <phoneticPr fontId="6" type="noConversion"/>
  <hyperlinks>
    <hyperlink ref="E9" r:id="rId1"/>
    <hyperlink ref="E1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zoomScale="110" zoomScaleNormal="110" workbookViewId="0">
      <pane ySplit="9" topLeftCell="A10" activePane="bottomLeft" state="frozen"/>
      <selection pane="bottomLeft"/>
    </sheetView>
  </sheetViews>
  <sheetFormatPr defaultRowHeight="12.75"/>
  <cols>
    <col min="1" max="1" width="26.7109375" style="32" customWidth="1"/>
    <col min="2" max="9" width="14.140625" style="1" customWidth="1"/>
    <col min="10" max="10" width="11.7109375" style="1" customWidth="1"/>
    <col min="11" max="11" width="43.7109375" style="1" customWidth="1"/>
    <col min="12" max="14" width="9.140625" style="7"/>
    <col min="15" max="16" width="9.140625" style="1"/>
    <col min="17" max="17" width="9.140625" style="7"/>
    <col min="18" max="16384" width="9.140625" style="1"/>
  </cols>
  <sheetData>
    <row r="1" spans="1:19">
      <c r="G1" s="38" t="s">
        <v>17</v>
      </c>
    </row>
    <row r="2" spans="1:19">
      <c r="D2" s="41" t="s">
        <v>0</v>
      </c>
      <c r="E2" s="42"/>
      <c r="F2" s="42"/>
      <c r="G2" s="39"/>
      <c r="I2" s="36">
        <f>IF(I3="",1000000000,I3)</f>
        <v>1000</v>
      </c>
    </row>
    <row r="3" spans="1:19">
      <c r="C3" s="4"/>
      <c r="D3" s="4"/>
      <c r="E3" s="2" t="s">
        <v>24</v>
      </c>
      <c r="F3" s="3">
        <v>1</v>
      </c>
      <c r="G3" s="22"/>
      <c r="H3" s="34" t="s">
        <v>30</v>
      </c>
      <c r="I3" s="3">
        <v>1000</v>
      </c>
    </row>
    <row r="4" spans="1:19" ht="12.75" customHeight="1">
      <c r="C4" s="4"/>
      <c r="D4" s="5"/>
      <c r="E4" s="2" t="s">
        <v>23</v>
      </c>
      <c r="F4" s="21">
        <v>0.03</v>
      </c>
      <c r="G4" s="22" t="s">
        <v>15</v>
      </c>
      <c r="I4" s="37" t="s">
        <v>29</v>
      </c>
    </row>
    <row r="5" spans="1:19" ht="12.75" customHeight="1">
      <c r="C5" s="4"/>
      <c r="D5" s="5"/>
      <c r="E5" s="2" t="s">
        <v>21</v>
      </c>
      <c r="F5" s="21">
        <v>0.95</v>
      </c>
      <c r="I5" s="40"/>
    </row>
    <row r="6" spans="1:19">
      <c r="C6" s="4"/>
      <c r="E6" s="2" t="s">
        <v>22</v>
      </c>
      <c r="F6" s="6">
        <f>(1-F5)</f>
        <v>5.0000000000000044E-2</v>
      </c>
      <c r="I6" s="30">
        <f>IF(G3="x",P8,IF(G4="x",Q8,"-"))</f>
        <v>24.694339622641508</v>
      </c>
    </row>
    <row r="7" spans="1:19" ht="12.75" customHeight="1">
      <c r="B7" s="8"/>
      <c r="C7" s="37" t="s">
        <v>2</v>
      </c>
      <c r="D7" s="37" t="s">
        <v>3</v>
      </c>
      <c r="E7" s="37" t="s">
        <v>11</v>
      </c>
      <c r="F7" s="37" t="s">
        <v>4</v>
      </c>
      <c r="G7" s="37" t="s">
        <v>4</v>
      </c>
      <c r="I7" s="37" t="s">
        <v>16</v>
      </c>
      <c r="P7" s="31" t="s">
        <v>10</v>
      </c>
      <c r="Q7" s="31" t="s">
        <v>28</v>
      </c>
    </row>
    <row r="8" spans="1:19">
      <c r="A8" s="33" t="s">
        <v>5</v>
      </c>
      <c r="B8" s="8" t="s">
        <v>1</v>
      </c>
      <c r="C8" s="40"/>
      <c r="D8" s="40"/>
      <c r="E8" s="40"/>
      <c r="F8" s="40"/>
      <c r="G8" s="40"/>
      <c r="H8" s="37" t="s">
        <v>8</v>
      </c>
      <c r="I8" s="37"/>
      <c r="P8" s="7">
        <f>IF(P9=0,"-",P9)</f>
        <v>24.811764705882343</v>
      </c>
      <c r="Q8" s="7">
        <f>IF(Q9=0,"-",Q9)</f>
        <v>24.694339622641508</v>
      </c>
    </row>
    <row r="9" spans="1:19">
      <c r="A9" s="2"/>
      <c r="B9" s="23"/>
      <c r="C9" s="27" t="s">
        <v>25</v>
      </c>
      <c r="D9" s="28" t="s">
        <v>9</v>
      </c>
      <c r="E9" s="28" t="s">
        <v>27</v>
      </c>
      <c r="F9" s="27" t="s">
        <v>10</v>
      </c>
      <c r="G9" s="27" t="s">
        <v>26</v>
      </c>
      <c r="H9" s="40"/>
      <c r="I9" s="37"/>
      <c r="P9" s="7">
        <f>SUM(P10:P109)</f>
        <v>24.811764705882343</v>
      </c>
      <c r="Q9" s="7">
        <f>SUM(Q10:Q109)</f>
        <v>24.694339622641508</v>
      </c>
    </row>
    <row r="10" spans="1:19">
      <c r="A10" s="2">
        <v>1</v>
      </c>
      <c r="B10" s="3">
        <v>25.2</v>
      </c>
      <c r="L10" s="26" t="s">
        <v>19</v>
      </c>
      <c r="M10" s="26" t="s">
        <v>20</v>
      </c>
      <c r="N10" s="26" t="s">
        <v>19</v>
      </c>
    </row>
    <row r="11" spans="1:19">
      <c r="A11" s="2">
        <v>2</v>
      </c>
      <c r="B11" s="3">
        <v>28.8</v>
      </c>
      <c r="C11" s="24">
        <f>IF(B11="","",AVERAGE(B$10:B11))</f>
        <v>27</v>
      </c>
      <c r="D11" s="24">
        <f>IF(B11="","",STDEV(B$10:B11))</f>
        <v>2.5455844122715745</v>
      </c>
      <c r="E11" s="24">
        <f t="shared" ref="E11:E74" si="0">IF(B11="","",TINV($F$6,A11-1))</f>
        <v>12.706204733986979</v>
      </c>
      <c r="F11" s="24">
        <f>IF(B11="","",E11*D11/SQRT(A11)*SQRT(($I$2-A11)/($I$2-1)))</f>
        <v>22.859718623827625</v>
      </c>
      <c r="G11" s="6">
        <f t="shared" ref="G11:G42" si="1">IF(B11="","",F11/C11)</f>
        <v>0.84665624532694905</v>
      </c>
      <c r="H11" s="6" t="str">
        <f t="shared" ref="H11:H42" si="2">IF(B11="","",IF(OR(AND($G$4="x",G11&lt;=$F$4),AND($G$3="x",F11&lt;=$F$3)),"Sim","Não"))</f>
        <v>Não</v>
      </c>
      <c r="I11" s="35">
        <f>IF(OR(H11="",H11="Sim"),"",ROUND(S11*$I$2/(S11+($I$2-1)),0))</f>
        <v>615</v>
      </c>
      <c r="L11" s="25">
        <f>IF(H11="",NA(),C11-F11)</f>
        <v>4.1402813761723749</v>
      </c>
      <c r="M11" s="25">
        <f>IF(H11="",NA(),C11)</f>
        <v>27</v>
      </c>
      <c r="N11" s="25">
        <f>IF(H11="",NA(),C11+F11)</f>
        <v>49.859718623827625</v>
      </c>
      <c r="S11" s="1">
        <f>IF(OR(H11="",H11="Sim"),"-",IF($G$3="x",ROUND((E11*D11/$F$3)^2-A11,0),IF($G$4="x",ROUND((E11*D11/($F$4*C11))^2-A11,0),0)))</f>
        <v>1593</v>
      </c>
    </row>
    <row r="12" spans="1:19">
      <c r="A12" s="2">
        <v>3</v>
      </c>
      <c r="B12" s="3">
        <v>21.1</v>
      </c>
      <c r="C12" s="24">
        <f>IF(B12="","",AVERAGE(B$10:B12))</f>
        <v>25.033333333333331</v>
      </c>
      <c r="D12" s="24">
        <f>IF(B12="","",STDEV(B$10:B12))</f>
        <v>3.8527046776691147</v>
      </c>
      <c r="E12" s="24">
        <f t="shared" si="0"/>
        <v>4.3026527295445387</v>
      </c>
      <c r="F12" s="24">
        <f t="shared" ref="F12:F75" si="3">IF(B12="","",E12*D12/SQRT(A12)*SQRT(($I$2-A12)/($I$2-1)))</f>
        <v>9.561063952652896</v>
      </c>
      <c r="G12" s="6">
        <f t="shared" si="1"/>
        <v>0.38193331368786537</v>
      </c>
      <c r="H12" s="6" t="str">
        <f t="shared" si="2"/>
        <v>Não</v>
      </c>
      <c r="I12" s="35">
        <f t="shared" ref="I12:I75" si="4">IF(OR(H12="",H12="Sim"),"",ROUND(S12*$I$2/(S12+($I$2-1)),0))</f>
        <v>326</v>
      </c>
      <c r="L12" s="25">
        <f t="shared" ref="L12:L75" si="5">IF(H12="",NA(),C12-F12)</f>
        <v>15.472269380680435</v>
      </c>
      <c r="M12" s="25">
        <f t="shared" ref="M12:M75" si="6">IF(H12="",NA(),C12)</f>
        <v>25.033333333333331</v>
      </c>
      <c r="N12" s="25">
        <f t="shared" ref="N12:N75" si="7">IF(H12="",NA(),C12+F12)</f>
        <v>34.594397285986226</v>
      </c>
      <c r="P12" s="7" t="str">
        <f>IF(F12&lt;=$F$3,C12,"-")</f>
        <v>-</v>
      </c>
      <c r="Q12" s="7" t="str">
        <f>IF(G12&lt;=$F$4,C12,"-")</f>
        <v>-</v>
      </c>
      <c r="S12" s="1">
        <f t="shared" ref="S12:S75" si="8">IF(OR(H12="",H12="Sim"),"-",IF($G$3="x",ROUND((E12*D12/$F$3)^2-A12,0),IF($G$4="x",ROUND((E12*D12/($F$4*C12))^2-A12,0),0)))</f>
        <v>484</v>
      </c>
    </row>
    <row r="13" spans="1:19">
      <c r="A13" s="2">
        <v>4</v>
      </c>
      <c r="B13" s="3">
        <v>23</v>
      </c>
      <c r="C13" s="24">
        <f>IF(B13="","",AVERAGE(B$10:B13))</f>
        <v>24.524999999999999</v>
      </c>
      <c r="D13" s="24">
        <f>IF(B13="","",STDEV(B$10:B13))</f>
        <v>3.3059290171851523</v>
      </c>
      <c r="E13" s="24">
        <f t="shared" si="0"/>
        <v>3.1824463048868781</v>
      </c>
      <c r="F13" s="24">
        <f t="shared" si="3"/>
        <v>5.2525662488821308</v>
      </c>
      <c r="G13" s="6">
        <f t="shared" si="1"/>
        <v>0.21417191636624389</v>
      </c>
      <c r="H13" s="6" t="str">
        <f t="shared" si="2"/>
        <v>Não</v>
      </c>
      <c r="I13" s="35">
        <f t="shared" si="4"/>
        <v>167</v>
      </c>
      <c r="L13" s="25">
        <f t="shared" si="5"/>
        <v>19.272433751117866</v>
      </c>
      <c r="M13" s="25">
        <f t="shared" si="6"/>
        <v>24.524999999999999</v>
      </c>
      <c r="N13" s="25">
        <f t="shared" si="7"/>
        <v>29.777566248882131</v>
      </c>
      <c r="P13" s="7" t="str">
        <f>IF(SUM($P$12:P12)&gt;0,"-",IF(F13&lt;=$F$3,C13,"-"))</f>
        <v>-</v>
      </c>
      <c r="Q13" s="7" t="str">
        <f>IF(SUM($Q$12:Q12)&gt;0,"-",IF(G13&lt;=$F$4,C13,"-"))</f>
        <v>-</v>
      </c>
      <c r="S13" s="1">
        <f t="shared" si="8"/>
        <v>200</v>
      </c>
    </row>
    <row r="14" spans="1:19">
      <c r="A14" s="2">
        <v>5</v>
      </c>
      <c r="B14" s="3">
        <v>24.1</v>
      </c>
      <c r="C14" s="24">
        <f>IF(B14="","",AVERAGE(B$10:B14))</f>
        <v>24.439999999999998</v>
      </c>
      <c r="D14" s="24">
        <f>IF(B14="","",STDEV(B$10:B14))</f>
        <v>2.8693204770468173</v>
      </c>
      <c r="E14" s="24">
        <f t="shared" si="0"/>
        <v>2.7764451050438019</v>
      </c>
      <c r="F14" s="24">
        <f t="shared" si="3"/>
        <v>3.5555921849270526</v>
      </c>
      <c r="G14" s="6">
        <f t="shared" si="1"/>
        <v>0.14548249529161428</v>
      </c>
      <c r="H14" s="6" t="str">
        <f t="shared" si="2"/>
        <v>Não</v>
      </c>
      <c r="I14" s="35">
        <f t="shared" si="4"/>
        <v>102</v>
      </c>
      <c r="L14" s="25">
        <f t="shared" si="5"/>
        <v>20.884407815072944</v>
      </c>
      <c r="M14" s="25">
        <f t="shared" si="6"/>
        <v>24.439999999999998</v>
      </c>
      <c r="N14" s="25">
        <f t="shared" si="7"/>
        <v>27.995592184927052</v>
      </c>
      <c r="P14" s="7" t="str">
        <f>IF(SUM($P$12:P13)&gt;0,"-",IF(F14&lt;=$F$3,C14,"-"))</f>
        <v>-</v>
      </c>
      <c r="Q14" s="7" t="str">
        <f>IF(SUM($Q$12:Q13)&gt;0,"-",IF(G14&lt;=$F$4,C14,"-"))</f>
        <v>-</v>
      </c>
      <c r="S14" s="1">
        <f t="shared" si="8"/>
        <v>113</v>
      </c>
    </row>
    <row r="15" spans="1:19">
      <c r="A15" s="2">
        <v>6</v>
      </c>
      <c r="B15" s="3">
        <v>21.6</v>
      </c>
      <c r="C15" s="24">
        <f>IF(B15="","",AVERAGE(B$10:B15))</f>
        <v>23.966666666666665</v>
      </c>
      <c r="D15" s="24">
        <f>IF(B15="","",STDEV(B$10:B15))</f>
        <v>2.8161439357154352</v>
      </c>
      <c r="E15" s="24">
        <f t="shared" si="0"/>
        <v>2.5705818346975393</v>
      </c>
      <c r="F15" s="24">
        <f t="shared" si="3"/>
        <v>2.947956734571469</v>
      </c>
      <c r="G15" s="6">
        <f t="shared" si="1"/>
        <v>0.12300236722829495</v>
      </c>
      <c r="H15" s="6" t="str">
        <f t="shared" si="2"/>
        <v>Não</v>
      </c>
      <c r="I15" s="35">
        <f t="shared" si="4"/>
        <v>87</v>
      </c>
      <c r="L15" s="25">
        <f t="shared" si="5"/>
        <v>21.018709932095195</v>
      </c>
      <c r="M15" s="25">
        <f t="shared" si="6"/>
        <v>23.966666666666665</v>
      </c>
      <c r="N15" s="25">
        <f t="shared" si="7"/>
        <v>26.914623401238135</v>
      </c>
      <c r="P15" s="7" t="str">
        <f>IF(SUM($P$12:P14)&gt;0,"-",IF(F15&lt;=$F$3,C15,"-"))</f>
        <v>-</v>
      </c>
      <c r="Q15" s="7" t="str">
        <f>IF(SUM($Q$12:Q14)&gt;0,"-",IF(G15&lt;=$F$4,C15,"-"))</f>
        <v>-</v>
      </c>
      <c r="S15" s="1">
        <f t="shared" si="8"/>
        <v>95</v>
      </c>
    </row>
    <row r="16" spans="1:19">
      <c r="A16" s="2">
        <v>7</v>
      </c>
      <c r="B16" s="3">
        <v>26.9</v>
      </c>
      <c r="C16" s="24">
        <f>IF(B16="","",AVERAGE(B$10:B16))</f>
        <v>24.385714285714283</v>
      </c>
      <c r="D16" s="24">
        <f>IF(B16="","",STDEV(B$10:B16))</f>
        <v>2.7996598432837017</v>
      </c>
      <c r="E16" s="24">
        <f t="shared" si="0"/>
        <v>2.4469118464326804</v>
      </c>
      <c r="F16" s="24">
        <f t="shared" si="3"/>
        <v>2.5814662516106268</v>
      </c>
      <c r="G16" s="6">
        <f t="shared" si="1"/>
        <v>0.10585977598871933</v>
      </c>
      <c r="H16" s="6" t="str">
        <f t="shared" si="2"/>
        <v>Não</v>
      </c>
      <c r="I16" s="35">
        <f t="shared" si="4"/>
        <v>75</v>
      </c>
      <c r="L16" s="25">
        <f t="shared" si="5"/>
        <v>21.804248034103654</v>
      </c>
      <c r="M16" s="25">
        <f t="shared" si="6"/>
        <v>24.385714285714283</v>
      </c>
      <c r="N16" s="25">
        <f t="shared" si="7"/>
        <v>26.967180537324911</v>
      </c>
      <c r="P16" s="7" t="str">
        <f>IF(SUM($P$12:P15)&gt;0,"-",IF(F16&lt;=$F$3,C16,"-"))</f>
        <v>-</v>
      </c>
      <c r="Q16" s="7" t="str">
        <f>IF(SUM($Q$12:Q15)&gt;0,"-",IF(G16&lt;=$F$4,C16,"-"))</f>
        <v>-</v>
      </c>
      <c r="S16" s="1">
        <f t="shared" si="8"/>
        <v>81</v>
      </c>
    </row>
    <row r="17" spans="1:19">
      <c r="A17" s="2">
        <v>8</v>
      </c>
      <c r="B17" s="3">
        <v>20.7</v>
      </c>
      <c r="C17" s="24">
        <f>IF(B17="","",AVERAGE(B$10:B17))</f>
        <v>23.924999999999997</v>
      </c>
      <c r="D17" s="24">
        <f>IF(B17="","",STDEV(B$10:B17))</f>
        <v>2.9011081626559005</v>
      </c>
      <c r="E17" s="24">
        <f t="shared" si="0"/>
        <v>2.3646242509493183</v>
      </c>
      <c r="F17" s="24">
        <f t="shared" si="3"/>
        <v>2.4168748293297169</v>
      </c>
      <c r="G17" s="6">
        <f t="shared" si="1"/>
        <v>0.10101880164387532</v>
      </c>
      <c r="H17" s="6" t="str">
        <f t="shared" si="2"/>
        <v>Não</v>
      </c>
      <c r="I17" s="35">
        <f t="shared" si="4"/>
        <v>77</v>
      </c>
      <c r="L17" s="25">
        <f t="shared" si="5"/>
        <v>21.508125170670279</v>
      </c>
      <c r="M17" s="25">
        <f t="shared" si="6"/>
        <v>23.924999999999997</v>
      </c>
      <c r="N17" s="25">
        <f t="shared" si="7"/>
        <v>26.341874829329715</v>
      </c>
      <c r="P17" s="7" t="str">
        <f>IF(SUM($P$12:P16)&gt;0,"-",IF(F17&lt;=$F$3,C17,"-"))</f>
        <v>-</v>
      </c>
      <c r="Q17" s="7" t="str">
        <f>IF(SUM($Q$12:Q16)&gt;0,"-",IF(G17&lt;=$F$4,C17,"-"))</f>
        <v>-</v>
      </c>
      <c r="S17" s="1">
        <f t="shared" si="8"/>
        <v>83</v>
      </c>
    </row>
    <row r="18" spans="1:19">
      <c r="A18" s="2">
        <v>9</v>
      </c>
      <c r="B18" s="3">
        <v>27.1</v>
      </c>
      <c r="C18" s="24">
        <f>IF(B18="","",AVERAGE(B$10:B18))</f>
        <v>24.277777777777775</v>
      </c>
      <c r="D18" s="24">
        <f>IF(B18="","",STDEV(B$10:B18))</f>
        <v>2.9128069699938317</v>
      </c>
      <c r="E18" s="24">
        <f t="shared" si="0"/>
        <v>2.3060041332991164</v>
      </c>
      <c r="F18" s="24">
        <f t="shared" si="3"/>
        <v>2.2299987260397982</v>
      </c>
      <c r="G18" s="6">
        <f t="shared" si="1"/>
        <v>9.1853494436421906E-2</v>
      </c>
      <c r="H18" s="6" t="str">
        <f t="shared" si="2"/>
        <v>Não</v>
      </c>
      <c r="I18" s="35">
        <f t="shared" si="4"/>
        <v>71</v>
      </c>
      <c r="L18" s="25">
        <f t="shared" si="5"/>
        <v>22.047779051737976</v>
      </c>
      <c r="M18" s="25">
        <f t="shared" si="6"/>
        <v>24.277777777777775</v>
      </c>
      <c r="N18" s="25">
        <f t="shared" si="7"/>
        <v>26.507776503817574</v>
      </c>
      <c r="P18" s="7" t="str">
        <f>IF(SUM($P$12:P17)&gt;0,"-",IF(F18&lt;=$F$3,C18,"-"))</f>
        <v>-</v>
      </c>
      <c r="Q18" s="7" t="str">
        <f>IF(SUM($Q$12:Q17)&gt;0,"-",IF(G18&lt;=$F$4,C18,"-"))</f>
        <v>-</v>
      </c>
      <c r="S18" s="1">
        <f t="shared" si="8"/>
        <v>76</v>
      </c>
    </row>
    <row r="19" spans="1:19">
      <c r="A19" s="2">
        <v>10</v>
      </c>
      <c r="B19" s="3">
        <v>29.2</v>
      </c>
      <c r="C19" s="24">
        <f>IF(B19="","",AVERAGE(B$10:B19))</f>
        <v>24.769999999999996</v>
      </c>
      <c r="D19" s="24">
        <f>IF(B19="","",STDEV(B$10:B19))</f>
        <v>3.1566684266098983</v>
      </c>
      <c r="E19" s="24">
        <f t="shared" si="0"/>
        <v>2.262157158173582</v>
      </c>
      <c r="F19" s="24">
        <f t="shared" si="3"/>
        <v>2.2479497186117645</v>
      </c>
      <c r="G19" s="6">
        <f t="shared" si="1"/>
        <v>9.0752915567693368E-2</v>
      </c>
      <c r="H19" s="6" t="str">
        <f t="shared" si="2"/>
        <v>Não</v>
      </c>
      <c r="I19" s="35">
        <f t="shared" si="4"/>
        <v>76</v>
      </c>
      <c r="L19" s="25">
        <f t="shared" si="5"/>
        <v>22.522050281388232</v>
      </c>
      <c r="M19" s="25">
        <f t="shared" si="6"/>
        <v>24.769999999999996</v>
      </c>
      <c r="N19" s="25">
        <f t="shared" si="7"/>
        <v>27.01794971861176</v>
      </c>
      <c r="P19" s="7" t="str">
        <f>IF(SUM($P$12:P18)&gt;0,"-",IF(F19&lt;=$F$3,C19,"-"))</f>
        <v>-</v>
      </c>
      <c r="Q19" s="7" t="str">
        <f>IF(SUM($Q$12:Q18)&gt;0,"-",IF(G19&lt;=$F$4,C19,"-"))</f>
        <v>-</v>
      </c>
      <c r="S19" s="1">
        <f t="shared" si="8"/>
        <v>82</v>
      </c>
    </row>
    <row r="20" spans="1:19">
      <c r="A20" s="2">
        <v>11</v>
      </c>
      <c r="B20" s="3">
        <v>21.7</v>
      </c>
      <c r="C20" s="24">
        <f>IF(B20="","",AVERAGE(B$10:B20))</f>
        <v>24.490909090909089</v>
      </c>
      <c r="D20" s="24">
        <f>IF(B20="","",STDEV(B$10:B20))</f>
        <v>3.134471102261001</v>
      </c>
      <c r="E20" s="24">
        <f t="shared" si="0"/>
        <v>2.2281388424258681</v>
      </c>
      <c r="F20" s="24">
        <f t="shared" si="3"/>
        <v>2.0952004515295468</v>
      </c>
      <c r="G20" s="6">
        <f t="shared" si="1"/>
        <v>8.5550129795193081E-2</v>
      </c>
      <c r="H20" s="6" t="str">
        <f t="shared" si="2"/>
        <v>Não</v>
      </c>
      <c r="I20" s="35">
        <f t="shared" si="4"/>
        <v>73</v>
      </c>
      <c r="L20" s="25">
        <f t="shared" si="5"/>
        <v>22.395708639379542</v>
      </c>
      <c r="M20" s="25">
        <f t="shared" si="6"/>
        <v>24.490909090909089</v>
      </c>
      <c r="N20" s="25">
        <f t="shared" si="7"/>
        <v>26.586109542438635</v>
      </c>
      <c r="P20" s="7" t="str">
        <f>IF(SUM($P$12:P19)&gt;0,"-",IF(F20&lt;=$F$3,C20,"-"))</f>
        <v>-</v>
      </c>
      <c r="Q20" s="7" t="str">
        <f>IF(SUM($Q$12:Q19)&gt;0,"-",IF(G20&lt;=$F$4,C20,"-"))</f>
        <v>-</v>
      </c>
      <c r="S20" s="1">
        <f t="shared" si="8"/>
        <v>79</v>
      </c>
    </row>
    <row r="21" spans="1:19">
      <c r="A21" s="2">
        <v>12</v>
      </c>
      <c r="B21" s="3">
        <v>25.7</v>
      </c>
      <c r="C21" s="24">
        <f>IF(B21="","",AVERAGE(B$10:B21))</f>
        <v>24.591666666666665</v>
      </c>
      <c r="D21" s="24">
        <f>IF(B21="","",STDEV(B$10:B21))</f>
        <v>3.0089135258529396</v>
      </c>
      <c r="E21" s="24">
        <f t="shared" si="0"/>
        <v>2.2009851587218412</v>
      </c>
      <c r="F21" s="24">
        <f t="shared" si="3"/>
        <v>1.9012180371193128</v>
      </c>
      <c r="G21" s="6">
        <f t="shared" si="1"/>
        <v>7.7311475586010689E-2</v>
      </c>
      <c r="H21" s="6" t="str">
        <f t="shared" si="2"/>
        <v>Não</v>
      </c>
      <c r="I21" s="35">
        <f t="shared" si="4"/>
        <v>65</v>
      </c>
      <c r="L21" s="25">
        <f t="shared" si="5"/>
        <v>22.690448629547351</v>
      </c>
      <c r="M21" s="25">
        <f t="shared" si="6"/>
        <v>24.591666666666665</v>
      </c>
      <c r="N21" s="25">
        <f t="shared" si="7"/>
        <v>26.492884703785979</v>
      </c>
      <c r="P21" s="7" t="str">
        <f>IF(SUM($P$12:P20)&gt;0,"-",IF(F21&lt;=$F$3,C21,"-"))</f>
        <v>-</v>
      </c>
      <c r="Q21" s="7" t="str">
        <f>IF(SUM($Q$12:Q20)&gt;0,"-",IF(G21&lt;=$F$4,C21,"-"))</f>
        <v>-</v>
      </c>
      <c r="S21" s="1">
        <f t="shared" si="8"/>
        <v>69</v>
      </c>
    </row>
    <row r="22" spans="1:19">
      <c r="A22" s="2">
        <v>13</v>
      </c>
      <c r="B22" s="3">
        <v>29.4</v>
      </c>
      <c r="C22" s="24">
        <f>IF(B22="","",AVERAGE(B$10:B22))</f>
        <v>24.961538461538456</v>
      </c>
      <c r="D22" s="24">
        <f>IF(B22="","",STDEV(B$10:B22))</f>
        <v>3.1745179323110486</v>
      </c>
      <c r="E22" s="24">
        <f t="shared" si="0"/>
        <v>2.1788128271650695</v>
      </c>
      <c r="F22" s="24">
        <f t="shared" si="3"/>
        <v>1.9067856028726227</v>
      </c>
      <c r="G22" s="6">
        <f t="shared" si="1"/>
        <v>7.6388945569627428E-2</v>
      </c>
      <c r="H22" s="6" t="str">
        <f t="shared" si="2"/>
        <v>Não</v>
      </c>
      <c r="I22" s="35">
        <f t="shared" si="4"/>
        <v>67</v>
      </c>
      <c r="L22" s="25">
        <f t="shared" si="5"/>
        <v>23.054752858665832</v>
      </c>
      <c r="M22" s="25">
        <f t="shared" si="6"/>
        <v>24.961538461538456</v>
      </c>
      <c r="N22" s="25">
        <f t="shared" si="7"/>
        <v>26.86832406441108</v>
      </c>
      <c r="P22" s="7" t="str">
        <f>IF(SUM($P$12:P21)&gt;0,"-",IF(F22&lt;=$F$3,C22,"-"))</f>
        <v>-</v>
      </c>
      <c r="Q22" s="7" t="str">
        <f>IF(SUM($Q$12:Q21)&gt;0,"-",IF(G22&lt;=$F$4,C22,"-"))</f>
        <v>-</v>
      </c>
      <c r="S22" s="1">
        <f t="shared" si="8"/>
        <v>72</v>
      </c>
    </row>
    <row r="23" spans="1:19">
      <c r="A23" s="2">
        <v>14</v>
      </c>
      <c r="B23" s="3">
        <v>21.5</v>
      </c>
      <c r="C23" s="24">
        <f>IF(B23="","",AVERAGE(B$10:B23))</f>
        <v>24.714285714285712</v>
      </c>
      <c r="D23" s="24">
        <f>IF(B23="","",STDEV(B$10:B23))</f>
        <v>3.1871996734189896</v>
      </c>
      <c r="E23" s="24">
        <f t="shared" si="0"/>
        <v>2.1603686522485344</v>
      </c>
      <c r="F23" s="24">
        <f t="shared" si="3"/>
        <v>1.828221595454897</v>
      </c>
      <c r="G23" s="6">
        <f t="shared" si="1"/>
        <v>7.3974284209157692E-2</v>
      </c>
      <c r="H23" s="6" t="str">
        <f t="shared" si="2"/>
        <v>Não</v>
      </c>
      <c r="I23" s="35">
        <f t="shared" si="4"/>
        <v>67</v>
      </c>
      <c r="L23" s="25">
        <f t="shared" si="5"/>
        <v>22.886064118830816</v>
      </c>
      <c r="M23" s="25">
        <f t="shared" si="6"/>
        <v>24.714285714285712</v>
      </c>
      <c r="N23" s="25">
        <f t="shared" si="7"/>
        <v>26.542507309740607</v>
      </c>
      <c r="P23" s="7" t="str">
        <f>IF(SUM($P$12:P22)&gt;0,"-",IF(F23&lt;=$F$3,C23,"-"))</f>
        <v>-</v>
      </c>
      <c r="Q23" s="7" t="str">
        <f>IF(SUM($Q$12:Q22)&gt;0,"-",IF(G23&lt;=$F$4,C23,"-"))</f>
        <v>-</v>
      </c>
      <c r="S23" s="1">
        <f t="shared" si="8"/>
        <v>72</v>
      </c>
    </row>
    <row r="24" spans="1:19">
      <c r="A24" s="2">
        <v>15</v>
      </c>
      <c r="B24" s="3">
        <v>26.3</v>
      </c>
      <c r="C24" s="24">
        <f>IF(B24="","",AVERAGE(B$10:B24))</f>
        <v>24.819999999999997</v>
      </c>
      <c r="D24" s="24">
        <f>IF(B24="","",STDEV(B$10:B24))</f>
        <v>3.098432783567505</v>
      </c>
      <c r="E24" s="24">
        <f t="shared" si="0"/>
        <v>2.1447866812820848</v>
      </c>
      <c r="F24" s="24">
        <f t="shared" si="3"/>
        <v>1.7037894504450757</v>
      </c>
      <c r="G24" s="6">
        <f t="shared" si="1"/>
        <v>6.8645827979253657E-2</v>
      </c>
      <c r="H24" s="6" t="str">
        <f t="shared" si="2"/>
        <v>Não</v>
      </c>
      <c r="I24" s="35">
        <f t="shared" si="4"/>
        <v>61</v>
      </c>
      <c r="L24" s="25">
        <f t="shared" si="5"/>
        <v>23.116210549554921</v>
      </c>
      <c r="M24" s="25">
        <f t="shared" si="6"/>
        <v>24.819999999999997</v>
      </c>
      <c r="N24" s="25">
        <f t="shared" si="7"/>
        <v>26.523789450445072</v>
      </c>
      <c r="P24" s="7" t="str">
        <f>IF(SUM($P$12:P23)&gt;0,"-",IF(F24&lt;=$F$3,C24,"-"))</f>
        <v>-</v>
      </c>
      <c r="Q24" s="7" t="str">
        <f>IF(SUM($Q$12:Q23)&gt;0,"-",IF(G24&lt;=$F$4,C24,"-"))</f>
        <v>-</v>
      </c>
      <c r="S24" s="1">
        <f t="shared" si="8"/>
        <v>65</v>
      </c>
    </row>
    <row r="25" spans="1:19">
      <c r="A25" s="2">
        <v>16</v>
      </c>
      <c r="B25" s="3">
        <v>22.9</v>
      </c>
      <c r="C25" s="24">
        <f>IF(B25="","",AVERAGE(B$10:B25))</f>
        <v>24.699999999999996</v>
      </c>
      <c r="D25" s="24">
        <f>IF(B25="","",STDEV(B$10:B25))</f>
        <v>3.0316112327716014</v>
      </c>
      <c r="E25" s="24">
        <f t="shared" si="0"/>
        <v>2.1314495356759524</v>
      </c>
      <c r="F25" s="24">
        <f t="shared" si="3"/>
        <v>1.6032578537920623</v>
      </c>
      <c r="G25" s="6">
        <f t="shared" si="1"/>
        <v>6.490922484988107E-2</v>
      </c>
      <c r="H25" s="6" t="str">
        <f t="shared" si="2"/>
        <v>Não</v>
      </c>
      <c r="I25" s="35">
        <f t="shared" si="4"/>
        <v>57</v>
      </c>
      <c r="L25" s="25">
        <f t="shared" si="5"/>
        <v>23.096742146207934</v>
      </c>
      <c r="M25" s="25">
        <f t="shared" si="6"/>
        <v>24.699999999999996</v>
      </c>
      <c r="N25" s="25">
        <f t="shared" si="7"/>
        <v>26.303257853792058</v>
      </c>
      <c r="P25" s="7" t="str">
        <f>IF(SUM($P$12:P24)&gt;0,"-",IF(F25&lt;=$F$3,C25,"-"))</f>
        <v>-</v>
      </c>
      <c r="Q25" s="7" t="str">
        <f>IF(SUM($Q$12:Q24)&gt;0,"-",IF(G25&lt;=$F$4,C25,"-"))</f>
        <v>-</v>
      </c>
      <c r="S25" s="1">
        <f t="shared" si="8"/>
        <v>60</v>
      </c>
    </row>
    <row r="26" spans="1:19">
      <c r="A26" s="2">
        <v>17</v>
      </c>
      <c r="B26" s="3">
        <v>21.9</v>
      </c>
      <c r="C26" s="24">
        <f>IF(B26="","",AVERAGE(B$10:B26))</f>
        <v>24.535294117647055</v>
      </c>
      <c r="D26" s="24">
        <f>IF(B26="","",STDEV(B$10:B26))</f>
        <v>3.0128767765357827</v>
      </c>
      <c r="E26" s="24">
        <f t="shared" si="0"/>
        <v>2.1199052851625781</v>
      </c>
      <c r="F26" s="24">
        <f t="shared" si="3"/>
        <v>1.5366231846889569</v>
      </c>
      <c r="G26" s="6">
        <f t="shared" si="1"/>
        <v>6.2629091679962293E-2</v>
      </c>
      <c r="H26" s="6" t="str">
        <f t="shared" si="2"/>
        <v>Não</v>
      </c>
      <c r="I26" s="35">
        <f t="shared" si="4"/>
        <v>55</v>
      </c>
      <c r="L26" s="25">
        <f t="shared" si="5"/>
        <v>22.998670932958099</v>
      </c>
      <c r="M26" s="25">
        <f t="shared" si="6"/>
        <v>24.535294117647055</v>
      </c>
      <c r="N26" s="25">
        <f t="shared" si="7"/>
        <v>26.071917302336011</v>
      </c>
      <c r="P26" s="7" t="str">
        <f>IF(SUM($P$12:P25)&gt;0,"-",IF(F26&lt;=$F$3,C26,"-"))</f>
        <v>-</v>
      </c>
      <c r="Q26" s="7" t="str">
        <f>IF(SUM($Q$12:Q25)&gt;0,"-",IF(G26&lt;=$F$4,C26,"-"))</f>
        <v>-</v>
      </c>
      <c r="S26" s="1">
        <f t="shared" si="8"/>
        <v>58</v>
      </c>
    </row>
    <row r="27" spans="1:19">
      <c r="A27" s="2">
        <v>18</v>
      </c>
      <c r="B27" s="3">
        <v>21.9</v>
      </c>
      <c r="C27" s="24">
        <f>IF(B27="","",AVERAGE(B$10:B27))</f>
        <v>24.388888888888882</v>
      </c>
      <c r="D27" s="24">
        <f>IF(B27="","",STDEV(B$10:B27))</f>
        <v>2.9881902626426022</v>
      </c>
      <c r="E27" s="24">
        <f t="shared" si="0"/>
        <v>2.1098155585926612</v>
      </c>
      <c r="F27" s="24">
        <f t="shared" si="3"/>
        <v>1.4732942168348113</v>
      </c>
      <c r="G27" s="6">
        <f t="shared" si="1"/>
        <v>6.0408418913500253E-2</v>
      </c>
      <c r="H27" s="6" t="str">
        <f t="shared" si="2"/>
        <v>Não</v>
      </c>
      <c r="I27" s="35">
        <f t="shared" si="4"/>
        <v>53</v>
      </c>
      <c r="L27" s="25">
        <f t="shared" si="5"/>
        <v>22.91559467205407</v>
      </c>
      <c r="M27" s="25">
        <f t="shared" si="6"/>
        <v>24.388888888888882</v>
      </c>
      <c r="N27" s="25">
        <f t="shared" si="7"/>
        <v>25.862183105723695</v>
      </c>
      <c r="P27" s="7" t="str">
        <f>IF(SUM($P$12:P26)&gt;0,"-",IF(F27&lt;=$F$3,C27,"-"))</f>
        <v>-</v>
      </c>
      <c r="Q27" s="7" t="str">
        <f>IF(SUM($Q$12:Q26)&gt;0,"-",IF(G27&lt;=$F$4,C27,"-"))</f>
        <v>-</v>
      </c>
      <c r="S27" s="1">
        <f t="shared" si="8"/>
        <v>56</v>
      </c>
    </row>
    <row r="28" spans="1:19">
      <c r="A28" s="2">
        <v>19</v>
      </c>
      <c r="B28" s="3">
        <v>26.5</v>
      </c>
      <c r="C28" s="24">
        <f>IF(B28="","",AVERAGE(B$10:B28))</f>
        <v>24.499999999999993</v>
      </c>
      <c r="D28" s="24">
        <f>IF(B28="","",STDEV(B$10:B28))</f>
        <v>2.9441089955669448</v>
      </c>
      <c r="E28" s="24">
        <f t="shared" si="0"/>
        <v>2.1009220368611805</v>
      </c>
      <c r="F28" s="24">
        <f t="shared" si="3"/>
        <v>1.4061730810402453</v>
      </c>
      <c r="G28" s="6">
        <f t="shared" si="1"/>
        <v>5.7394819634295741E-2</v>
      </c>
      <c r="H28" s="6" t="str">
        <f t="shared" si="2"/>
        <v>Não</v>
      </c>
      <c r="I28" s="35">
        <f t="shared" si="4"/>
        <v>49</v>
      </c>
      <c r="L28" s="25">
        <f t="shared" si="5"/>
        <v>23.093826918959749</v>
      </c>
      <c r="M28" s="25">
        <f t="shared" si="6"/>
        <v>24.499999999999993</v>
      </c>
      <c r="N28" s="25">
        <f t="shared" si="7"/>
        <v>25.906173081040237</v>
      </c>
      <c r="P28" s="7" t="str">
        <f>IF(SUM($P$12:P27)&gt;0,"-",IF(F28&lt;=$F$3,C28,"-"))</f>
        <v>-</v>
      </c>
      <c r="Q28" s="7" t="str">
        <f>IF(SUM($Q$12:Q27)&gt;0,"-",IF(G28&lt;=$F$4,C28,"-"))</f>
        <v>-</v>
      </c>
      <c r="S28" s="1">
        <f t="shared" si="8"/>
        <v>52</v>
      </c>
    </row>
    <row r="29" spans="1:19">
      <c r="A29" s="2">
        <v>20</v>
      </c>
      <c r="B29" s="3">
        <v>21.5</v>
      </c>
      <c r="C29" s="24">
        <f>IF(B29="","",AVERAGE(B$10:B29))</f>
        <v>24.349999999999994</v>
      </c>
      <c r="D29" s="24">
        <f>IF(B29="","",STDEV(B$10:B29))</f>
        <v>2.9430560557639542</v>
      </c>
      <c r="E29" s="24">
        <f t="shared" si="0"/>
        <v>2.093024049854864</v>
      </c>
      <c r="F29" s="24">
        <f t="shared" si="3"/>
        <v>1.3642314229691819</v>
      </c>
      <c r="G29" s="6">
        <f t="shared" si="1"/>
        <v>5.6025931128097832E-2</v>
      </c>
      <c r="H29" s="6" t="str">
        <f t="shared" si="2"/>
        <v>Não</v>
      </c>
      <c r="I29" s="35">
        <f t="shared" si="4"/>
        <v>49</v>
      </c>
      <c r="L29" s="25">
        <f t="shared" si="5"/>
        <v>22.985768577030811</v>
      </c>
      <c r="M29" s="25">
        <f t="shared" si="6"/>
        <v>24.349999999999994</v>
      </c>
      <c r="N29" s="25">
        <f t="shared" si="7"/>
        <v>25.714231422969178</v>
      </c>
      <c r="P29" s="7" t="str">
        <f>IF(SUM($P$12:P28)&gt;0,"-",IF(F29&lt;=$F$3,C29,"-"))</f>
        <v>-</v>
      </c>
      <c r="Q29" s="7" t="str">
        <f>IF(SUM($Q$12:Q28)&gt;0,"-",IF(G29&lt;=$F$4,C29,"-"))</f>
        <v>-</v>
      </c>
      <c r="S29" s="1">
        <f t="shared" si="8"/>
        <v>51</v>
      </c>
    </row>
    <row r="30" spans="1:19">
      <c r="A30" s="2">
        <v>21</v>
      </c>
      <c r="B30" s="3">
        <v>24.2</v>
      </c>
      <c r="C30" s="24">
        <f>IF(B30="","",AVERAGE(B$10:B30))</f>
        <v>24.342857142857138</v>
      </c>
      <c r="D30" s="24">
        <f>IF(B30="","",STDEV(B$10:B30))</f>
        <v>2.8687229612794196</v>
      </c>
      <c r="E30" s="24">
        <f t="shared" si="0"/>
        <v>2.0859634412955419</v>
      </c>
      <c r="F30" s="24">
        <f t="shared" si="3"/>
        <v>1.2926896054043056</v>
      </c>
      <c r="G30" s="6">
        <f t="shared" si="1"/>
        <v>5.3103446231397539E-2</v>
      </c>
      <c r="H30" s="6" t="str">
        <f t="shared" si="2"/>
        <v>Não</v>
      </c>
      <c r="I30" s="35">
        <f t="shared" si="4"/>
        <v>44</v>
      </c>
      <c r="L30" s="25">
        <f t="shared" si="5"/>
        <v>23.050167537452833</v>
      </c>
      <c r="M30" s="25">
        <f t="shared" si="6"/>
        <v>24.342857142857138</v>
      </c>
      <c r="N30" s="25">
        <f t="shared" si="7"/>
        <v>25.635546748261444</v>
      </c>
      <c r="P30" s="7" t="str">
        <f>IF(SUM($P$12:P29)&gt;0,"-",IF(F30&lt;=$F$3,C30,"-"))</f>
        <v>-</v>
      </c>
      <c r="Q30" s="7" t="str">
        <f>IF(SUM($Q$12:Q29)&gt;0,"-",IF(G30&lt;=$F$4,C30,"-"))</f>
        <v>-</v>
      </c>
      <c r="S30" s="1">
        <f t="shared" si="8"/>
        <v>46</v>
      </c>
    </row>
    <row r="31" spans="1:19">
      <c r="A31" s="2">
        <v>22</v>
      </c>
      <c r="B31" s="3">
        <v>20</v>
      </c>
      <c r="C31" s="24">
        <f>IF(B31="","",AVERAGE(B$10:B31))</f>
        <v>24.145454545454538</v>
      </c>
      <c r="D31" s="24">
        <f>IF(B31="","",STDEV(B$10:B31))</f>
        <v>2.9487248693255164</v>
      </c>
      <c r="E31" s="24">
        <f t="shared" si="0"/>
        <v>2.0796138370827215</v>
      </c>
      <c r="F31" s="24">
        <f t="shared" si="3"/>
        <v>1.2935770261023849</v>
      </c>
      <c r="G31" s="6">
        <f t="shared" si="1"/>
        <v>5.35743497256259E-2</v>
      </c>
      <c r="H31" s="6" t="str">
        <f t="shared" si="2"/>
        <v>Não</v>
      </c>
      <c r="I31" s="35">
        <f t="shared" si="4"/>
        <v>48</v>
      </c>
      <c r="L31" s="25">
        <f t="shared" si="5"/>
        <v>22.851877519352154</v>
      </c>
      <c r="M31" s="25">
        <f t="shared" si="6"/>
        <v>24.145454545454538</v>
      </c>
      <c r="N31" s="25">
        <f t="shared" si="7"/>
        <v>25.439031571556921</v>
      </c>
      <c r="P31" s="7" t="str">
        <f>IF(SUM($P$12:P30)&gt;0,"-",IF(F31&lt;=$F$3,C31,"-"))</f>
        <v>-</v>
      </c>
      <c r="Q31" s="7" t="str">
        <f>IF(SUM($Q$12:Q30)&gt;0,"-",IF(G31&lt;=$F$4,C31,"-"))</f>
        <v>-</v>
      </c>
      <c r="S31" s="1">
        <f t="shared" si="8"/>
        <v>50</v>
      </c>
    </row>
    <row r="32" spans="1:19">
      <c r="A32" s="2">
        <v>23</v>
      </c>
      <c r="B32" s="3">
        <v>25.5</v>
      </c>
      <c r="C32" s="24">
        <f>IF(B32="","",AVERAGE(B$10:B32))</f>
        <v>24.204347826086948</v>
      </c>
      <c r="D32" s="24">
        <f>IF(B32="","",STDEV(B$10:B32))</f>
        <v>2.8947410405250604</v>
      </c>
      <c r="E32" s="24">
        <f t="shared" si="0"/>
        <v>2.0738730583156064</v>
      </c>
      <c r="F32" s="24">
        <f t="shared" si="3"/>
        <v>1.2379197958218651</v>
      </c>
      <c r="G32" s="6">
        <f t="shared" si="1"/>
        <v>5.1144521832051204E-2</v>
      </c>
      <c r="H32" s="6" t="str">
        <f t="shared" si="2"/>
        <v>Não</v>
      </c>
      <c r="I32" s="35">
        <f t="shared" si="4"/>
        <v>43</v>
      </c>
      <c r="L32" s="25">
        <f t="shared" si="5"/>
        <v>22.966428030265085</v>
      </c>
      <c r="M32" s="25">
        <f t="shared" si="6"/>
        <v>24.204347826086948</v>
      </c>
      <c r="N32" s="25">
        <f t="shared" si="7"/>
        <v>25.442267621908812</v>
      </c>
      <c r="P32" s="7" t="str">
        <f>IF(SUM($P$12:P31)&gt;0,"-",IF(F32&lt;=$F$3,C32,"-"))</f>
        <v>-</v>
      </c>
      <c r="Q32" s="7" t="str">
        <f>IF(SUM($Q$12:Q31)&gt;0,"-",IF(G32&lt;=$F$4,C32,"-"))</f>
        <v>-</v>
      </c>
      <c r="S32" s="1">
        <f t="shared" si="8"/>
        <v>45</v>
      </c>
    </row>
    <row r="33" spans="1:19">
      <c r="A33" s="2">
        <v>24</v>
      </c>
      <c r="B33" s="3">
        <v>23.6</v>
      </c>
      <c r="C33" s="24">
        <f>IF(B33="","",AVERAGE(B$10:B33))</f>
        <v>24.17916666666666</v>
      </c>
      <c r="D33" s="24">
        <f>IF(B33="","",STDEV(B$10:B33))</f>
        <v>2.8337989813441475</v>
      </c>
      <c r="E33" s="24">
        <f t="shared" si="0"/>
        <v>2.0686575986105389</v>
      </c>
      <c r="F33" s="24">
        <f t="shared" si="3"/>
        <v>1.1827533763802058</v>
      </c>
      <c r="G33" s="6">
        <f t="shared" si="1"/>
        <v>4.8916217530802941E-2</v>
      </c>
      <c r="H33" s="6" t="str">
        <f t="shared" si="2"/>
        <v>Não</v>
      </c>
      <c r="I33" s="35">
        <f t="shared" si="4"/>
        <v>39</v>
      </c>
      <c r="L33" s="25">
        <f t="shared" si="5"/>
        <v>22.996413290286455</v>
      </c>
      <c r="M33" s="25">
        <f t="shared" si="6"/>
        <v>24.17916666666666</v>
      </c>
      <c r="N33" s="25">
        <f t="shared" si="7"/>
        <v>25.361920043046865</v>
      </c>
      <c r="P33" s="7" t="str">
        <f>IF(SUM($P$12:P32)&gt;0,"-",IF(F33&lt;=$F$3,C33,"-"))</f>
        <v>-</v>
      </c>
      <c r="Q33" s="7" t="str">
        <f>IF(SUM($Q$12:Q32)&gt;0,"-",IF(G33&lt;=$F$4,C33,"-"))</f>
        <v>-</v>
      </c>
      <c r="S33" s="1">
        <f t="shared" si="8"/>
        <v>41</v>
      </c>
    </row>
    <row r="34" spans="1:19">
      <c r="A34" s="2">
        <v>25</v>
      </c>
      <c r="B34" s="3">
        <v>27</v>
      </c>
      <c r="C34" s="24">
        <f>IF(B34="","",AVERAGE(B$10:B34))</f>
        <v>24.291999999999994</v>
      </c>
      <c r="D34" s="24">
        <f>IF(B34="","",STDEV(B$10:B34))</f>
        <v>2.8309185788362763</v>
      </c>
      <c r="E34" s="24">
        <f t="shared" si="0"/>
        <v>2.0638985473180682</v>
      </c>
      <c r="F34" s="24">
        <f t="shared" si="3"/>
        <v>1.1544238309786046</v>
      </c>
      <c r="G34" s="6">
        <f t="shared" si="1"/>
        <v>4.752279890410855E-2</v>
      </c>
      <c r="H34" s="6" t="str">
        <f t="shared" si="2"/>
        <v>Não</v>
      </c>
      <c r="I34" s="35">
        <f t="shared" si="4"/>
        <v>38</v>
      </c>
      <c r="L34" s="25">
        <f t="shared" si="5"/>
        <v>23.13757616902139</v>
      </c>
      <c r="M34" s="25">
        <f t="shared" si="6"/>
        <v>24.291999999999994</v>
      </c>
      <c r="N34" s="25">
        <f t="shared" si="7"/>
        <v>25.446423830978599</v>
      </c>
      <c r="P34" s="7" t="str">
        <f>IF(SUM($P$12:P33)&gt;0,"-",IF(F34&lt;=$F$3,C34,"-"))</f>
        <v>-</v>
      </c>
      <c r="Q34" s="7" t="str">
        <f>IF(SUM($Q$12:Q33)&gt;0,"-",IF(G34&lt;=$F$4,C34,"-"))</f>
        <v>-</v>
      </c>
      <c r="S34" s="1">
        <f t="shared" si="8"/>
        <v>39</v>
      </c>
    </row>
    <row r="35" spans="1:19">
      <c r="A35" s="2">
        <v>26</v>
      </c>
      <c r="B35" s="3">
        <v>23.1</v>
      </c>
      <c r="C35" s="24">
        <f>IF(B35="","",AVERAGE(B$10:B35))</f>
        <v>24.246153846153842</v>
      </c>
      <c r="D35" s="24">
        <f>IF(B35="","",STDEV(B$10:B35))</f>
        <v>2.7835561096168036</v>
      </c>
      <c r="E35" s="24">
        <f t="shared" si="0"/>
        <v>2.0595385356585911</v>
      </c>
      <c r="F35" s="24">
        <f t="shared" si="3"/>
        <v>1.1101456531302991</v>
      </c>
      <c r="G35" s="6">
        <f t="shared" si="1"/>
        <v>4.5786464120221734E-2</v>
      </c>
      <c r="H35" s="6" t="str">
        <f t="shared" si="2"/>
        <v>Não</v>
      </c>
      <c r="I35" s="35">
        <f t="shared" si="4"/>
        <v>35</v>
      </c>
      <c r="L35" s="25">
        <f t="shared" si="5"/>
        <v>23.136008193023542</v>
      </c>
      <c r="M35" s="25">
        <f t="shared" si="6"/>
        <v>24.246153846153842</v>
      </c>
      <c r="N35" s="25">
        <f t="shared" si="7"/>
        <v>25.356299499284141</v>
      </c>
      <c r="P35" s="7" t="str">
        <f>IF(SUM($P$12:P34)&gt;0,"-",IF(F35&lt;=$F$3,C35,"-"))</f>
        <v>-</v>
      </c>
      <c r="Q35" s="7" t="str">
        <f>IF(SUM($Q$12:Q34)&gt;0,"-",IF(G35&lt;=$F$4,C35,"-"))</f>
        <v>-</v>
      </c>
      <c r="S35" s="1">
        <f t="shared" si="8"/>
        <v>36</v>
      </c>
    </row>
    <row r="36" spans="1:19">
      <c r="A36" s="2">
        <v>27</v>
      </c>
      <c r="B36" s="3">
        <v>23.8</v>
      </c>
      <c r="C36" s="24">
        <f>IF(B36="","",AVERAGE(B$10:B36))</f>
        <v>24.229629629629624</v>
      </c>
      <c r="D36" s="24">
        <f>IF(B36="","",STDEV(B$10:B36))</f>
        <v>2.7308514894717977</v>
      </c>
      <c r="E36" s="24">
        <f t="shared" si="0"/>
        <v>2.0555294184806892</v>
      </c>
      <c r="F36" s="24">
        <f t="shared" si="3"/>
        <v>1.0661383691998916</v>
      </c>
      <c r="G36" s="6">
        <f t="shared" si="1"/>
        <v>4.4001430706813019E-2</v>
      </c>
      <c r="H36" s="6" t="str">
        <f t="shared" si="2"/>
        <v>Não</v>
      </c>
      <c r="I36" s="35">
        <f t="shared" si="4"/>
        <v>32</v>
      </c>
      <c r="L36" s="25">
        <f t="shared" si="5"/>
        <v>23.163491260429733</v>
      </c>
      <c r="M36" s="25">
        <f t="shared" si="6"/>
        <v>24.229629629629624</v>
      </c>
      <c r="N36" s="25">
        <f t="shared" si="7"/>
        <v>25.295767998829515</v>
      </c>
      <c r="P36" s="7" t="str">
        <f>IF(SUM($P$12:P35)&gt;0,"-",IF(F36&lt;=$F$3,C36,"-"))</f>
        <v>-</v>
      </c>
      <c r="Q36" s="7" t="str">
        <f>IF(SUM($Q$12:Q35)&gt;0,"-",IF(G36&lt;=$F$4,C36,"-"))</f>
        <v>-</v>
      </c>
      <c r="S36" s="1">
        <f t="shared" si="8"/>
        <v>33</v>
      </c>
    </row>
    <row r="37" spans="1:19">
      <c r="A37" s="2">
        <v>28</v>
      </c>
      <c r="B37" s="3">
        <v>29.3</v>
      </c>
      <c r="C37" s="24">
        <f>IF(B37="","",AVERAGE(B$10:B37))</f>
        <v>24.410714285714278</v>
      </c>
      <c r="D37" s="24">
        <f>IF(B37="","",STDEV(B$10:B37))</f>
        <v>2.8459639108764425</v>
      </c>
      <c r="E37" s="24">
        <f t="shared" si="0"/>
        <v>2.0518304929706712</v>
      </c>
      <c r="F37" s="24">
        <f t="shared" si="3"/>
        <v>1.0885346074451416</v>
      </c>
      <c r="G37" s="6">
        <f t="shared" si="1"/>
        <v>4.4592493062858778E-2</v>
      </c>
      <c r="H37" s="6" t="str">
        <f t="shared" si="2"/>
        <v>Não</v>
      </c>
      <c r="I37" s="35">
        <f t="shared" si="4"/>
        <v>35</v>
      </c>
      <c r="L37" s="25">
        <f t="shared" si="5"/>
        <v>23.322179678269137</v>
      </c>
      <c r="M37" s="25">
        <f t="shared" si="6"/>
        <v>24.410714285714278</v>
      </c>
      <c r="N37" s="25">
        <f t="shared" si="7"/>
        <v>25.499248893159418</v>
      </c>
      <c r="P37" s="7" t="str">
        <f>IF(SUM($P$12:P36)&gt;0,"-",IF(F37&lt;=$F$3,C37,"-"))</f>
        <v>-</v>
      </c>
      <c r="Q37" s="7" t="str">
        <f>IF(SUM($Q$12:Q36)&gt;0,"-",IF(G37&lt;=$F$4,C37,"-"))</f>
        <v>-</v>
      </c>
      <c r="S37" s="1">
        <f t="shared" si="8"/>
        <v>36</v>
      </c>
    </row>
    <row r="38" spans="1:19">
      <c r="A38" s="2">
        <v>29</v>
      </c>
      <c r="B38" s="3">
        <v>25.9</v>
      </c>
      <c r="C38" s="24">
        <f>IF(B38="","",AVERAGE(B$10:B38))</f>
        <v>24.462068965517233</v>
      </c>
      <c r="D38" s="24">
        <f>IF(B38="","",STDEV(B$10:B38))</f>
        <v>2.8083312016091897</v>
      </c>
      <c r="E38" s="24">
        <f t="shared" si="0"/>
        <v>2.0484071146628864</v>
      </c>
      <c r="F38" s="24">
        <f t="shared" si="3"/>
        <v>1.053155433274235</v>
      </c>
      <c r="G38" s="6">
        <f t="shared" si="1"/>
        <v>4.305259030864509E-2</v>
      </c>
      <c r="H38" s="6" t="str">
        <f t="shared" si="2"/>
        <v>Não</v>
      </c>
      <c r="I38" s="35">
        <f t="shared" si="4"/>
        <v>31</v>
      </c>
      <c r="L38" s="25">
        <f t="shared" si="5"/>
        <v>23.408913532242998</v>
      </c>
      <c r="M38" s="25">
        <f t="shared" si="6"/>
        <v>24.462068965517233</v>
      </c>
      <c r="N38" s="25">
        <f t="shared" si="7"/>
        <v>25.515224398791467</v>
      </c>
      <c r="P38" s="7" t="str">
        <f>IF(SUM($P$12:P37)&gt;0,"-",IF(F38&lt;=$F$3,C38,"-"))</f>
        <v>-</v>
      </c>
      <c r="Q38" s="7" t="str">
        <f>IF(SUM($Q$12:Q37)&gt;0,"-",IF(G38&lt;=$F$4,C38,"-"))</f>
        <v>-</v>
      </c>
      <c r="S38" s="1">
        <f t="shared" si="8"/>
        <v>32</v>
      </c>
    </row>
    <row r="39" spans="1:19">
      <c r="A39" s="2">
        <v>30</v>
      </c>
      <c r="B39" s="3">
        <v>29</v>
      </c>
      <c r="C39" s="24">
        <f>IF(B39="","",AVERAGE(B$10:B39))</f>
        <v>24.613333333333326</v>
      </c>
      <c r="D39" s="24">
        <f>IF(B39="","",STDEV(B$10:B39))</f>
        <v>2.8811795158058957</v>
      </c>
      <c r="E39" s="24">
        <f t="shared" si="0"/>
        <v>2.0452296111085477</v>
      </c>
      <c r="F39" s="24">
        <f t="shared" si="3"/>
        <v>1.0601196535475863</v>
      </c>
      <c r="G39" s="6">
        <f t="shared" si="1"/>
        <v>4.3070950171218307E-2</v>
      </c>
      <c r="H39" s="6" t="str">
        <f t="shared" si="2"/>
        <v>Não</v>
      </c>
      <c r="I39" s="35">
        <f t="shared" si="4"/>
        <v>33</v>
      </c>
      <c r="L39" s="25">
        <f t="shared" si="5"/>
        <v>23.553213679785738</v>
      </c>
      <c r="M39" s="25">
        <f t="shared" si="6"/>
        <v>24.613333333333326</v>
      </c>
      <c r="N39" s="25">
        <f t="shared" si="7"/>
        <v>25.673452986880914</v>
      </c>
      <c r="P39" s="7" t="str">
        <f>IF(SUM($P$12:P38)&gt;0,"-",IF(F39&lt;=$F$3,C39,"-"))</f>
        <v>-</v>
      </c>
      <c r="Q39" s="7" t="str">
        <f>IF(SUM($Q$12:Q38)&gt;0,"-",IF(G39&lt;=$F$4,C39,"-"))</f>
        <v>-</v>
      </c>
      <c r="S39" s="1">
        <f t="shared" si="8"/>
        <v>34</v>
      </c>
    </row>
    <row r="40" spans="1:19">
      <c r="A40" s="2">
        <v>31</v>
      </c>
      <c r="B40" s="3">
        <v>22.9</v>
      </c>
      <c r="C40" s="24">
        <f>IF(B40="","",AVERAGE(B$10:B40))</f>
        <v>24.558064516129022</v>
      </c>
      <c r="D40" s="24">
        <f>IF(B40="","",STDEV(B$10:B40))</f>
        <v>2.8494179749028703</v>
      </c>
      <c r="E40" s="24">
        <f t="shared" si="0"/>
        <v>2.0422724493667923</v>
      </c>
      <c r="F40" s="24">
        <f t="shared" si="3"/>
        <v>1.0293620095427496</v>
      </c>
      <c r="G40" s="6">
        <f t="shared" si="1"/>
        <v>4.1915437141501706E-2</v>
      </c>
      <c r="H40" s="6" t="str">
        <f t="shared" si="2"/>
        <v>Não</v>
      </c>
      <c r="I40" s="35">
        <f t="shared" si="4"/>
        <v>30</v>
      </c>
      <c r="L40" s="25">
        <f t="shared" si="5"/>
        <v>23.528702506586271</v>
      </c>
      <c r="M40" s="25">
        <f t="shared" si="6"/>
        <v>24.558064516129022</v>
      </c>
      <c r="N40" s="25">
        <f t="shared" si="7"/>
        <v>25.587426525671773</v>
      </c>
      <c r="P40" s="7" t="str">
        <f>IF(SUM($P$12:P39)&gt;0,"-",IF(F40&lt;=$F$3,C40,"-"))</f>
        <v>-</v>
      </c>
      <c r="Q40" s="7" t="str">
        <f>IF(SUM($Q$12:Q39)&gt;0,"-",IF(G40&lt;=$F$4,C40,"-"))</f>
        <v>-</v>
      </c>
      <c r="S40" s="1">
        <f t="shared" si="8"/>
        <v>31</v>
      </c>
    </row>
    <row r="41" spans="1:19">
      <c r="A41" s="2">
        <v>32</v>
      </c>
      <c r="B41" s="3">
        <v>29.6</v>
      </c>
      <c r="C41" s="24">
        <f>IF(B41="","",AVERAGE(B$10:B41))</f>
        <v>24.715624999999992</v>
      </c>
      <c r="D41" s="24">
        <f>IF(B41="","",STDEV(B$10:B41))</f>
        <v>2.9413744181491914</v>
      </c>
      <c r="E41" s="24">
        <f t="shared" si="0"/>
        <v>2.0395134384415083</v>
      </c>
      <c r="F41" s="24">
        <f t="shared" si="3"/>
        <v>1.0438950243669671</v>
      </c>
      <c r="G41" s="6">
        <f t="shared" si="1"/>
        <v>4.2236238184021946E-2</v>
      </c>
      <c r="H41" s="6" t="str">
        <f t="shared" si="2"/>
        <v>Não</v>
      </c>
      <c r="I41" s="35">
        <f t="shared" si="4"/>
        <v>32</v>
      </c>
      <c r="L41" s="25">
        <f t="shared" si="5"/>
        <v>23.671729975633024</v>
      </c>
      <c r="M41" s="25">
        <f t="shared" si="6"/>
        <v>24.715624999999992</v>
      </c>
      <c r="N41" s="25">
        <f t="shared" si="7"/>
        <v>25.75952002436696</v>
      </c>
      <c r="P41" s="7" t="str">
        <f>IF(SUM($P$12:P40)&gt;0,"-",IF(F41&lt;=$F$3,C41,"-"))</f>
        <v>-</v>
      </c>
      <c r="Q41" s="7" t="str">
        <f>IF(SUM($Q$12:Q40)&gt;0,"-",IF(G41&lt;=$F$4,C41,"-"))</f>
        <v>-</v>
      </c>
      <c r="S41" s="1">
        <f t="shared" si="8"/>
        <v>33</v>
      </c>
    </row>
    <row r="42" spans="1:19">
      <c r="A42" s="2">
        <v>33</v>
      </c>
      <c r="B42" s="3">
        <v>25.8</v>
      </c>
      <c r="C42" s="24">
        <f>IF(B42="","",AVERAGE(B$10:B42))</f>
        <v>24.748484848484839</v>
      </c>
      <c r="D42" s="24">
        <f>IF(B42="","",STDEV(B$10:B42))</f>
        <v>2.9011981589640294</v>
      </c>
      <c r="E42" s="24">
        <f t="shared" si="0"/>
        <v>2.0369333344070331</v>
      </c>
      <c r="F42" s="24">
        <f t="shared" si="3"/>
        <v>1.0121100367968554</v>
      </c>
      <c r="G42" s="6">
        <f t="shared" si="1"/>
        <v>4.0895838391448808E-2</v>
      </c>
      <c r="H42" s="6" t="str">
        <f t="shared" si="2"/>
        <v>Não</v>
      </c>
      <c r="I42" s="35">
        <f t="shared" si="4"/>
        <v>29</v>
      </c>
      <c r="L42" s="25">
        <f t="shared" si="5"/>
        <v>23.736374811687984</v>
      </c>
      <c r="M42" s="25">
        <f t="shared" si="6"/>
        <v>24.748484848484839</v>
      </c>
      <c r="N42" s="25">
        <f t="shared" si="7"/>
        <v>25.760594885281694</v>
      </c>
      <c r="P42" s="7" t="str">
        <f>IF(SUM($P$12:P41)&gt;0,"-",IF(F42&lt;=$F$3,C42,"-"))</f>
        <v>-</v>
      </c>
      <c r="Q42" s="7" t="str">
        <f>IF(SUM($Q$12:Q41)&gt;0,"-",IF(G42&lt;=$F$4,C42,"-"))</f>
        <v>-</v>
      </c>
      <c r="S42" s="1">
        <f t="shared" si="8"/>
        <v>30</v>
      </c>
    </row>
    <row r="43" spans="1:19">
      <c r="A43" s="2">
        <v>34</v>
      </c>
      <c r="B43" s="3">
        <v>26.9</v>
      </c>
      <c r="C43" s="24">
        <f>IF(B43="","",AVERAGE(B$10:B43))</f>
        <v>24.811764705882343</v>
      </c>
      <c r="D43" s="24">
        <f>IF(B43="","",STDEV(B$10:B43))</f>
        <v>2.8806317389917937</v>
      </c>
      <c r="E43" s="24">
        <f t="shared" si="0"/>
        <v>2.0345152872214074</v>
      </c>
      <c r="F43" s="24">
        <f t="shared" si="3"/>
        <v>0.98835976965448658</v>
      </c>
      <c r="G43" s="6">
        <f t="shared" ref="G43:G74" si="9">IF(B43="","",F43/C43)</f>
        <v>3.9834319782186531E-2</v>
      </c>
      <c r="H43" s="6" t="str">
        <f t="shared" ref="H43:H74" si="10">IF(B43="","",IF(OR(AND($G$4="x",G43&lt;=$F$4),AND($G$3="x",F43&lt;=$F$3)),"Sim","Não"))</f>
        <v>Não</v>
      </c>
      <c r="I43" s="35">
        <f t="shared" si="4"/>
        <v>27</v>
      </c>
      <c r="L43" s="25">
        <f t="shared" si="5"/>
        <v>23.823404936227856</v>
      </c>
      <c r="M43" s="25">
        <f t="shared" si="6"/>
        <v>24.811764705882343</v>
      </c>
      <c r="N43" s="25">
        <f t="shared" si="7"/>
        <v>25.80012447553683</v>
      </c>
      <c r="P43" s="7">
        <f>IF(SUM($P$12:P42)&gt;0,"-",IF(F43&lt;=$F$3,C43,"-"))</f>
        <v>24.811764705882343</v>
      </c>
      <c r="Q43" s="7" t="str">
        <f>IF(SUM($Q$12:Q42)&gt;0,"-",IF(G43&lt;=$F$4,C43,"-"))</f>
        <v>-</v>
      </c>
      <c r="S43" s="1">
        <f t="shared" si="8"/>
        <v>28</v>
      </c>
    </row>
    <row r="44" spans="1:19">
      <c r="A44" s="2">
        <v>35</v>
      </c>
      <c r="B44" s="3">
        <v>27.2</v>
      </c>
      <c r="C44" s="24">
        <f>IF(B44="","",AVERAGE(B$10:B44))</f>
        <v>24.879999999999992</v>
      </c>
      <c r="D44" s="24">
        <f>IF(B44="","",STDEV(B$10:B44))</f>
        <v>2.8665207441201486</v>
      </c>
      <c r="E44" s="24">
        <f t="shared" si="0"/>
        <v>2.0322444978395913</v>
      </c>
      <c r="F44" s="24">
        <f t="shared" si="3"/>
        <v>0.96778288124349543</v>
      </c>
      <c r="G44" s="6">
        <f t="shared" si="9"/>
        <v>3.8898025773452402E-2</v>
      </c>
      <c r="H44" s="6" t="str">
        <f t="shared" si="10"/>
        <v>Não</v>
      </c>
      <c r="I44" s="35">
        <f t="shared" si="4"/>
        <v>25</v>
      </c>
      <c r="L44" s="25">
        <f t="shared" si="5"/>
        <v>23.912217118756498</v>
      </c>
      <c r="M44" s="25">
        <f t="shared" si="6"/>
        <v>24.879999999999992</v>
      </c>
      <c r="N44" s="25">
        <f t="shared" si="7"/>
        <v>25.847782881243486</v>
      </c>
      <c r="P44" s="7" t="str">
        <f>IF(SUM($P$12:P43)&gt;0,"-",IF(F44&lt;=$F$3,C44,"-"))</f>
        <v>-</v>
      </c>
      <c r="Q44" s="7" t="str">
        <f>IF(SUM($Q$12:Q43)&gt;0,"-",IF(G44&lt;=$F$4,C44,"-"))</f>
        <v>-</v>
      </c>
      <c r="S44" s="1">
        <f t="shared" si="8"/>
        <v>26</v>
      </c>
    </row>
    <row r="45" spans="1:19">
      <c r="A45" s="2">
        <v>36</v>
      </c>
      <c r="B45" s="3">
        <v>21.4</v>
      </c>
      <c r="C45" s="24">
        <f>IF(B45="","",AVERAGE(B$10:B45))</f>
        <v>24.783333333333324</v>
      </c>
      <c r="D45" s="24">
        <f>IF(B45="","",STDEV(B$10:B45))</f>
        <v>2.8841933757242919</v>
      </c>
      <c r="E45" s="24">
        <f t="shared" si="0"/>
        <v>2.0301079154483119</v>
      </c>
      <c r="F45" s="24">
        <f t="shared" si="3"/>
        <v>0.9586233914353498</v>
      </c>
      <c r="G45" s="6">
        <f t="shared" si="9"/>
        <v>3.8680163743188306E-2</v>
      </c>
      <c r="H45" s="6" t="str">
        <f t="shared" si="10"/>
        <v>Não</v>
      </c>
      <c r="I45" s="35">
        <f t="shared" si="4"/>
        <v>25</v>
      </c>
      <c r="L45" s="25">
        <f t="shared" si="5"/>
        <v>23.824709941897975</v>
      </c>
      <c r="M45" s="25">
        <f t="shared" si="6"/>
        <v>24.783333333333324</v>
      </c>
      <c r="N45" s="25">
        <f t="shared" si="7"/>
        <v>25.741956724768674</v>
      </c>
      <c r="P45" s="7" t="str">
        <f>IF(SUM($P$12:P44)&gt;0,"-",IF(F45&lt;=$F$3,C45,"-"))</f>
        <v>-</v>
      </c>
      <c r="Q45" s="7" t="str">
        <f>IF(SUM($Q$12:Q44)&gt;0,"-",IF(G45&lt;=$F$4,C45,"-"))</f>
        <v>-</v>
      </c>
      <c r="S45" s="1">
        <f t="shared" si="8"/>
        <v>26</v>
      </c>
    </row>
    <row r="46" spans="1:19">
      <c r="A46" s="2">
        <v>37</v>
      </c>
      <c r="B46" s="3">
        <v>26.7</v>
      </c>
      <c r="C46" s="24">
        <f>IF(B46="","",AVERAGE(B$10:B46))</f>
        <v>24.835135135135129</v>
      </c>
      <c r="D46" s="24">
        <f>IF(B46="","",STDEV(B$10:B46))</f>
        <v>2.8612561553952665</v>
      </c>
      <c r="E46" s="24">
        <f t="shared" si="0"/>
        <v>2.0280939867826753</v>
      </c>
      <c r="F46" s="24">
        <f t="shared" si="3"/>
        <v>0.93664356723013531</v>
      </c>
      <c r="G46" s="6">
        <f t="shared" si="9"/>
        <v>3.7714454225176858E-2</v>
      </c>
      <c r="H46" s="6" t="str">
        <f t="shared" si="10"/>
        <v>Não</v>
      </c>
      <c r="I46" s="35">
        <f t="shared" si="4"/>
        <v>23</v>
      </c>
      <c r="L46" s="25">
        <f t="shared" si="5"/>
        <v>23.898491567904994</v>
      </c>
      <c r="M46" s="25">
        <f t="shared" si="6"/>
        <v>24.835135135135129</v>
      </c>
      <c r="N46" s="25">
        <f t="shared" si="7"/>
        <v>25.771778702365264</v>
      </c>
      <c r="P46" s="7" t="str">
        <f>IF(SUM($P$12:P45)&gt;0,"-",IF(F46&lt;=$F$3,C46,"-"))</f>
        <v>-</v>
      </c>
      <c r="Q46" s="7" t="str">
        <f>IF(SUM($Q$12:Q45)&gt;0,"-",IF(G46&lt;=$F$4,C46,"-"))</f>
        <v>-</v>
      </c>
      <c r="S46" s="1">
        <f t="shared" si="8"/>
        <v>24</v>
      </c>
    </row>
    <row r="47" spans="1:19">
      <c r="A47" s="2">
        <v>38</v>
      </c>
      <c r="B47" s="3">
        <v>22.4</v>
      </c>
      <c r="C47" s="24">
        <f>IF(B47="","",AVERAGE(B$10:B47))</f>
        <v>24.771052631578939</v>
      </c>
      <c r="D47" s="24">
        <f>IF(B47="","",STDEV(B$10:B47))</f>
        <v>2.8498371593817939</v>
      </c>
      <c r="E47" s="24">
        <f t="shared" si="0"/>
        <v>2.0261924473658048</v>
      </c>
      <c r="F47" s="24">
        <f t="shared" si="3"/>
        <v>0.91920786316972858</v>
      </c>
      <c r="G47" s="6">
        <f t="shared" si="9"/>
        <v>3.7108147031179962E-2</v>
      </c>
      <c r="H47" s="6" t="str">
        <f t="shared" si="10"/>
        <v>Não</v>
      </c>
      <c r="I47" s="35">
        <f t="shared" si="4"/>
        <v>22</v>
      </c>
      <c r="L47" s="25">
        <f t="shared" si="5"/>
        <v>23.851844768409212</v>
      </c>
      <c r="M47" s="25">
        <f t="shared" si="6"/>
        <v>24.771052631578939</v>
      </c>
      <c r="N47" s="25">
        <f t="shared" si="7"/>
        <v>25.690260494748667</v>
      </c>
      <c r="P47" s="7" t="str">
        <f>IF(SUM($P$12:P46)&gt;0,"-",IF(F47&lt;=$F$3,C47,"-"))</f>
        <v>-</v>
      </c>
      <c r="Q47" s="7" t="str">
        <f>IF(SUM($Q$12:Q46)&gt;0,"-",IF(G47&lt;=$F$4,C47,"-"))</f>
        <v>-</v>
      </c>
      <c r="S47" s="1">
        <f t="shared" si="8"/>
        <v>22</v>
      </c>
    </row>
    <row r="48" spans="1:19">
      <c r="A48" s="2">
        <v>39</v>
      </c>
      <c r="B48" s="3">
        <v>28.1</v>
      </c>
      <c r="C48" s="24">
        <f>IF(B48="","",AVERAGE(B$10:B48))</f>
        <v>24.85641025641025</v>
      </c>
      <c r="D48" s="24">
        <f>IF(B48="","",STDEV(B$10:B48))</f>
        <v>2.8621665396942038</v>
      </c>
      <c r="E48" s="24">
        <f t="shared" si="0"/>
        <v>2.0243941467155686</v>
      </c>
      <c r="F48" s="24">
        <f t="shared" si="3"/>
        <v>0.90998999912280687</v>
      </c>
      <c r="G48" s="6">
        <f t="shared" si="9"/>
        <v>3.6609872050535876E-2</v>
      </c>
      <c r="H48" s="6" t="str">
        <f t="shared" si="10"/>
        <v>Não</v>
      </c>
      <c r="I48" s="35">
        <f t="shared" si="4"/>
        <v>21</v>
      </c>
      <c r="L48" s="25">
        <f t="shared" si="5"/>
        <v>23.946420257287443</v>
      </c>
      <c r="M48" s="25">
        <f t="shared" si="6"/>
        <v>24.85641025641025</v>
      </c>
      <c r="N48" s="25">
        <f t="shared" si="7"/>
        <v>25.766400255533057</v>
      </c>
      <c r="P48" s="7" t="str">
        <f>IF(SUM($P$12:P47)&gt;0,"-",IF(F48&lt;=$F$3,C48,"-"))</f>
        <v>-</v>
      </c>
      <c r="Q48" s="7" t="str">
        <f>IF(SUM($Q$12:Q47)&gt;0,"-",IF(G48&lt;=$F$4,C48,"-"))</f>
        <v>-</v>
      </c>
      <c r="S48" s="1">
        <f t="shared" si="8"/>
        <v>21</v>
      </c>
    </row>
    <row r="49" spans="1:19">
      <c r="A49" s="2">
        <v>40</v>
      </c>
      <c r="B49" s="3">
        <v>23.1</v>
      </c>
      <c r="C49" s="24">
        <f>IF(B49="","",AVERAGE(B$10:B49))</f>
        <v>24.812499999999993</v>
      </c>
      <c r="D49" s="24">
        <f>IF(B49="","",STDEV(B$10:B49))</f>
        <v>2.8388502096484172</v>
      </c>
      <c r="E49" s="24">
        <f t="shared" si="0"/>
        <v>2.0226909012420409</v>
      </c>
      <c r="F49" s="24">
        <f t="shared" si="3"/>
        <v>0.89000997765789458</v>
      </c>
      <c r="G49" s="6">
        <f t="shared" si="9"/>
        <v>3.5869419754474351E-2</v>
      </c>
      <c r="H49" s="6" t="str">
        <f t="shared" si="10"/>
        <v>Não</v>
      </c>
      <c r="I49" s="35">
        <f t="shared" si="4"/>
        <v>20</v>
      </c>
      <c r="L49" s="25">
        <f t="shared" si="5"/>
        <v>23.9224900223421</v>
      </c>
      <c r="M49" s="25">
        <f t="shared" si="6"/>
        <v>24.812499999999993</v>
      </c>
      <c r="N49" s="25">
        <f t="shared" si="7"/>
        <v>25.702509977657886</v>
      </c>
      <c r="P49" s="7" t="str">
        <f>IF(SUM($P$12:P48)&gt;0,"-",IF(F49&lt;=$F$3,C49,"-"))</f>
        <v>-</v>
      </c>
      <c r="Q49" s="7" t="str">
        <f>IF(SUM($Q$12:Q48)&gt;0,"-",IF(G49&lt;=$F$4,C49,"-"))</f>
        <v>-</v>
      </c>
      <c r="S49" s="1">
        <f t="shared" si="8"/>
        <v>20</v>
      </c>
    </row>
    <row r="50" spans="1:19">
      <c r="A50" s="2">
        <v>41</v>
      </c>
      <c r="B50" s="3">
        <v>25.2</v>
      </c>
      <c r="C50" s="24">
        <f>IF(B50="","",AVERAGE(B$10:B50))</f>
        <v>24.82195121951219</v>
      </c>
      <c r="D50" s="24">
        <f>IF(B50="","",STDEV(B$10:B50))</f>
        <v>2.8037931624071994</v>
      </c>
      <c r="E50" s="24">
        <f t="shared" si="0"/>
        <v>2.0210753698504478</v>
      </c>
      <c r="F50" s="24">
        <f t="shared" si="3"/>
        <v>0.86708787429570511</v>
      </c>
      <c r="G50" s="6">
        <f t="shared" si="9"/>
        <v>3.4932301116364271E-2</v>
      </c>
      <c r="H50" s="6" t="str">
        <f t="shared" si="10"/>
        <v>Não</v>
      </c>
      <c r="I50" s="35">
        <f t="shared" si="4"/>
        <v>17</v>
      </c>
      <c r="L50" s="25">
        <f t="shared" si="5"/>
        <v>23.954863345216484</v>
      </c>
      <c r="M50" s="25">
        <f t="shared" si="6"/>
        <v>24.82195121951219</v>
      </c>
      <c r="N50" s="25">
        <f t="shared" si="7"/>
        <v>25.689039093807896</v>
      </c>
      <c r="P50" s="7" t="str">
        <f>IF(SUM($P$12:P49)&gt;0,"-",IF(F50&lt;=$F$3,C50,"-"))</f>
        <v>-</v>
      </c>
      <c r="Q50" s="7" t="str">
        <f>IF(SUM($Q$12:Q49)&gt;0,"-",IF(G50&lt;=$F$4,C50,"-"))</f>
        <v>-</v>
      </c>
      <c r="S50" s="1">
        <f t="shared" si="8"/>
        <v>17</v>
      </c>
    </row>
    <row r="51" spans="1:19">
      <c r="A51" s="2">
        <v>42</v>
      </c>
      <c r="B51" s="3">
        <v>29</v>
      </c>
      <c r="C51" s="24">
        <f>IF(B51="","",AVERAGE(B$10:B51))</f>
        <v>24.921428571428567</v>
      </c>
      <c r="D51" s="24">
        <f>IF(B51="","",STDEV(B$10:B51))</f>
        <v>2.8434379495291604</v>
      </c>
      <c r="E51" s="24">
        <f t="shared" si="0"/>
        <v>2.0195409482641882</v>
      </c>
      <c r="F51" s="24">
        <f t="shared" si="3"/>
        <v>0.86770436854832855</v>
      </c>
      <c r="G51" s="6">
        <f t="shared" si="9"/>
        <v>3.4817601489471488E-2</v>
      </c>
      <c r="H51" s="6" t="str">
        <f t="shared" si="10"/>
        <v>Não</v>
      </c>
      <c r="I51" s="35">
        <f t="shared" si="4"/>
        <v>17</v>
      </c>
      <c r="L51" s="25">
        <f t="shared" si="5"/>
        <v>24.05372420288024</v>
      </c>
      <c r="M51" s="25">
        <f t="shared" si="6"/>
        <v>24.921428571428567</v>
      </c>
      <c r="N51" s="25">
        <f t="shared" si="7"/>
        <v>25.789132939976895</v>
      </c>
      <c r="P51" s="7" t="str">
        <f>IF(SUM($P$12:P50)&gt;0,"-",IF(F51&lt;=$F$3,C51,"-"))</f>
        <v>-</v>
      </c>
      <c r="Q51" s="7" t="str">
        <f>IF(SUM($Q$12:Q50)&gt;0,"-",IF(G51&lt;=$F$4,C51,"-"))</f>
        <v>-</v>
      </c>
      <c r="S51" s="1">
        <f t="shared" si="8"/>
        <v>17</v>
      </c>
    </row>
    <row r="52" spans="1:19">
      <c r="A52" s="2">
        <v>43</v>
      </c>
      <c r="B52" s="3">
        <v>25.2</v>
      </c>
      <c r="C52" s="24">
        <f>IF(B52="","",AVERAGE(B$10:B52))</f>
        <v>24.927906976744183</v>
      </c>
      <c r="D52" s="24">
        <f>IF(B52="","",STDEV(B$10:B52))</f>
        <v>2.8097047448167407</v>
      </c>
      <c r="E52" s="24">
        <f t="shared" si="0"/>
        <v>2.0180816788621767</v>
      </c>
      <c r="F52" s="24">
        <f t="shared" si="3"/>
        <v>0.84632743912811237</v>
      </c>
      <c r="G52" s="6">
        <f t="shared" si="9"/>
        <v>3.3951002782450633E-2</v>
      </c>
      <c r="H52" s="6" t="str">
        <f t="shared" si="10"/>
        <v>Não</v>
      </c>
      <c r="I52" s="35">
        <f t="shared" si="4"/>
        <v>14</v>
      </c>
      <c r="L52" s="25">
        <f t="shared" si="5"/>
        <v>24.081579537616069</v>
      </c>
      <c r="M52" s="25">
        <f t="shared" si="6"/>
        <v>24.927906976744183</v>
      </c>
      <c r="N52" s="25">
        <f t="shared" si="7"/>
        <v>25.774234415872296</v>
      </c>
      <c r="P52" s="7" t="str">
        <f>IF(SUM($P$12:P51)&gt;0,"-",IF(F52&lt;=$F$3,C52,"-"))</f>
        <v>-</v>
      </c>
      <c r="Q52" s="7" t="str">
        <f>IF(SUM($Q$12:Q51)&gt;0,"-",IF(G52&lt;=$F$4,C52,"-"))</f>
        <v>-</v>
      </c>
      <c r="S52" s="1">
        <f t="shared" si="8"/>
        <v>14</v>
      </c>
    </row>
    <row r="53" spans="1:19">
      <c r="A53" s="2">
        <v>44</v>
      </c>
      <c r="B53" s="3">
        <v>22.5</v>
      </c>
      <c r="C53" s="24">
        <f>IF(B53="","",AVERAGE(B$10:B53))</f>
        <v>24.872727272727271</v>
      </c>
      <c r="D53" s="24">
        <f>IF(B53="","",STDEV(B$10:B53))</f>
        <v>2.8008606348733913</v>
      </c>
      <c r="E53" s="24">
        <f t="shared" si="0"/>
        <v>2.0166921734373453</v>
      </c>
      <c r="F53" s="24">
        <f t="shared" si="3"/>
        <v>0.83301146039965945</v>
      </c>
      <c r="G53" s="6">
        <f t="shared" si="9"/>
        <v>3.3490957837705608E-2</v>
      </c>
      <c r="H53" s="6" t="str">
        <f t="shared" si="10"/>
        <v>Não</v>
      </c>
      <c r="I53" s="35">
        <f t="shared" si="4"/>
        <v>13</v>
      </c>
      <c r="L53" s="25">
        <f t="shared" si="5"/>
        <v>24.039715812327611</v>
      </c>
      <c r="M53" s="25">
        <f t="shared" si="6"/>
        <v>24.872727272727271</v>
      </c>
      <c r="N53" s="25">
        <f t="shared" si="7"/>
        <v>25.705738733126932</v>
      </c>
      <c r="P53" s="7" t="str">
        <f>IF(SUM($P$12:P52)&gt;0,"-",IF(F53&lt;=$F$3,C53,"-"))</f>
        <v>-</v>
      </c>
      <c r="Q53" s="7" t="str">
        <f>IF(SUM($Q$12:Q52)&gt;0,"-",IF(G53&lt;=$F$4,C53,"-"))</f>
        <v>-</v>
      </c>
      <c r="S53" s="1">
        <f t="shared" si="8"/>
        <v>13</v>
      </c>
    </row>
    <row r="54" spans="1:19">
      <c r="A54" s="2">
        <v>45</v>
      </c>
      <c r="B54" s="3">
        <v>21.4</v>
      </c>
      <c r="C54" s="24">
        <f>IF(B54="","",AVERAGE(B$10:B54))</f>
        <v>24.795555555555556</v>
      </c>
      <c r="D54" s="24">
        <f>IF(B54="","",STDEV(B$10:B54))</f>
        <v>2.8168289356163285</v>
      </c>
      <c r="E54" s="24">
        <f t="shared" si="0"/>
        <v>2.0153675467665515</v>
      </c>
      <c r="F54" s="24">
        <f t="shared" si="3"/>
        <v>0.82742267637711975</v>
      </c>
      <c r="G54" s="6">
        <f t="shared" si="9"/>
        <v>3.3369797846361703E-2</v>
      </c>
      <c r="H54" s="6" t="str">
        <f t="shared" si="10"/>
        <v>Não</v>
      </c>
      <c r="I54" s="35">
        <f t="shared" si="4"/>
        <v>13</v>
      </c>
      <c r="L54" s="25">
        <f t="shared" si="5"/>
        <v>23.968132879178437</v>
      </c>
      <c r="M54" s="25">
        <f t="shared" si="6"/>
        <v>24.795555555555556</v>
      </c>
      <c r="N54" s="25">
        <f t="shared" si="7"/>
        <v>25.622978231932674</v>
      </c>
      <c r="P54" s="7" t="str">
        <f>IF(SUM($P$12:P53)&gt;0,"-",IF(F54&lt;=$F$3,C54,"-"))</f>
        <v>-</v>
      </c>
      <c r="Q54" s="7" t="str">
        <f>IF(SUM($Q$12:Q53)&gt;0,"-",IF(G54&lt;=$F$4,C54,"-"))</f>
        <v>-</v>
      </c>
      <c r="S54" s="1">
        <f t="shared" si="8"/>
        <v>13</v>
      </c>
    </row>
    <row r="55" spans="1:19">
      <c r="A55" s="2">
        <v>46</v>
      </c>
      <c r="B55" s="3">
        <v>24.7</v>
      </c>
      <c r="C55" s="24">
        <f>IF(B55="","",AVERAGE(B$10:B55))</f>
        <v>24.793478260869566</v>
      </c>
      <c r="D55" s="24">
        <f>IF(B55="","",STDEV(B$10:B55))</f>
        <v>2.7853906308063223</v>
      </c>
      <c r="E55" s="24">
        <f t="shared" si="0"/>
        <v>2.0141033592669686</v>
      </c>
      <c r="F55" s="24">
        <f t="shared" si="3"/>
        <v>0.8083145412209396</v>
      </c>
      <c r="G55" s="6">
        <f t="shared" si="9"/>
        <v>3.2601901706412292E-2</v>
      </c>
      <c r="H55" s="6" t="str">
        <f t="shared" si="10"/>
        <v>Não</v>
      </c>
      <c r="I55" s="35">
        <f t="shared" si="4"/>
        <v>11</v>
      </c>
      <c r="L55" s="25">
        <f t="shared" si="5"/>
        <v>23.985163719648625</v>
      </c>
      <c r="M55" s="25">
        <f t="shared" si="6"/>
        <v>24.793478260869566</v>
      </c>
      <c r="N55" s="25">
        <f t="shared" si="7"/>
        <v>25.601792802090507</v>
      </c>
      <c r="P55" s="7" t="str">
        <f>IF(SUM($P$12:P54)&gt;0,"-",IF(F55&lt;=$F$3,C55,"-"))</f>
        <v>-</v>
      </c>
      <c r="Q55" s="7" t="str">
        <f>IF(SUM($Q$12:Q54)&gt;0,"-",IF(G55&lt;=$F$4,C55,"-"))</f>
        <v>-</v>
      </c>
      <c r="S55" s="1">
        <f t="shared" si="8"/>
        <v>11</v>
      </c>
    </row>
    <row r="56" spans="1:19">
      <c r="A56" s="2">
        <v>47</v>
      </c>
      <c r="B56" s="3">
        <v>20.399999999999999</v>
      </c>
      <c r="C56" s="24">
        <f>IF(B56="","",AVERAGE(B$10:B56))</f>
        <v>24.700000000000003</v>
      </c>
      <c r="D56" s="24">
        <f>IF(B56="","",STDEV(B$10:B56))</f>
        <v>2.8285039831346581</v>
      </c>
      <c r="E56" s="24">
        <f t="shared" si="0"/>
        <v>2.0128955673215021</v>
      </c>
      <c r="F56" s="24">
        <f t="shared" si="3"/>
        <v>0.81113439117048125</v>
      </c>
      <c r="G56" s="6">
        <f t="shared" si="9"/>
        <v>3.2839449035242149E-2</v>
      </c>
      <c r="H56" s="6" t="str">
        <f t="shared" si="10"/>
        <v>Não</v>
      </c>
      <c r="I56" s="35">
        <f t="shared" si="4"/>
        <v>12</v>
      </c>
      <c r="L56" s="25">
        <f t="shared" si="5"/>
        <v>23.888865608829523</v>
      </c>
      <c r="M56" s="25">
        <f t="shared" si="6"/>
        <v>24.700000000000003</v>
      </c>
      <c r="N56" s="25">
        <f t="shared" si="7"/>
        <v>25.511134391170483</v>
      </c>
      <c r="P56" s="7" t="str">
        <f>IF(SUM($P$12:P55)&gt;0,"-",IF(F56&lt;=$F$3,C56,"-"))</f>
        <v>-</v>
      </c>
      <c r="Q56" s="7" t="str">
        <f>IF(SUM($Q$12:Q55)&gt;0,"-",IF(G56&lt;=$F$4,C56,"-"))</f>
        <v>-</v>
      </c>
      <c r="S56" s="1">
        <f t="shared" si="8"/>
        <v>12</v>
      </c>
    </row>
    <row r="57" spans="1:19">
      <c r="A57" s="2">
        <v>48</v>
      </c>
      <c r="B57" s="3">
        <v>25.6</v>
      </c>
      <c r="C57" s="24">
        <f>IF(B57="","",AVERAGE(B$10:B57))</f>
        <v>24.71875</v>
      </c>
      <c r="D57" s="24">
        <f>IF(B57="","",STDEV(B$10:B57))</f>
        <v>2.8012653865632826</v>
      </c>
      <c r="E57" s="24">
        <f t="shared" si="0"/>
        <v>2.0117404801029952</v>
      </c>
      <c r="F57" s="24">
        <f t="shared" si="3"/>
        <v>0.79403806297383528</v>
      </c>
      <c r="G57" s="6">
        <f t="shared" si="9"/>
        <v>3.2122905202481324E-2</v>
      </c>
      <c r="H57" s="6" t="str">
        <f t="shared" si="10"/>
        <v>Não</v>
      </c>
      <c r="I57" s="35">
        <f t="shared" si="4"/>
        <v>10</v>
      </c>
      <c r="L57" s="25">
        <f t="shared" si="5"/>
        <v>23.924711937026164</v>
      </c>
      <c r="M57" s="25">
        <f t="shared" si="6"/>
        <v>24.71875</v>
      </c>
      <c r="N57" s="25">
        <f t="shared" si="7"/>
        <v>25.512788062973836</v>
      </c>
      <c r="P57" s="7" t="str">
        <f>IF(SUM($P$12:P56)&gt;0,"-",IF(F57&lt;=$F$3,C57,"-"))</f>
        <v>-</v>
      </c>
      <c r="Q57" s="7" t="str">
        <f>IF(SUM($Q$12:Q56)&gt;0,"-",IF(G57&lt;=$F$4,C57,"-"))</f>
        <v>-</v>
      </c>
      <c r="S57" s="1">
        <f t="shared" si="8"/>
        <v>10</v>
      </c>
    </row>
    <row r="58" spans="1:19">
      <c r="A58" s="2">
        <v>49</v>
      </c>
      <c r="B58" s="3">
        <v>23.8</v>
      </c>
      <c r="C58" s="24">
        <f>IF(B58="","",AVERAGE(B$10:B58))</f>
        <v>24.7</v>
      </c>
      <c r="D58" s="24">
        <f>IF(B58="","",STDEV(B$10:B58))</f>
        <v>2.7750375372836804</v>
      </c>
      <c r="E58" s="24">
        <f t="shared" si="0"/>
        <v>2.0106347219262766</v>
      </c>
      <c r="F58" s="24">
        <f t="shared" si="3"/>
        <v>0.7776989536096528</v>
      </c>
      <c r="G58" s="6">
        <f t="shared" si="9"/>
        <v>3.14857875955325E-2</v>
      </c>
      <c r="H58" s="6" t="str">
        <f t="shared" si="10"/>
        <v>Não</v>
      </c>
      <c r="I58" s="35">
        <f t="shared" si="4"/>
        <v>8</v>
      </c>
      <c r="L58" s="25">
        <f t="shared" si="5"/>
        <v>23.922301046390345</v>
      </c>
      <c r="M58" s="25">
        <f t="shared" si="6"/>
        <v>24.7</v>
      </c>
      <c r="N58" s="25">
        <f t="shared" si="7"/>
        <v>25.477698953609654</v>
      </c>
      <c r="P58" s="7" t="str">
        <f>IF(SUM($P$12:P57)&gt;0,"-",IF(F58&lt;=$F$3,C58,"-"))</f>
        <v>-</v>
      </c>
      <c r="Q58" s="7" t="str">
        <f>IF(SUM($Q$12:Q57)&gt;0,"-",IF(G58&lt;=$F$4,C58,"-"))</f>
        <v>-</v>
      </c>
      <c r="S58" s="1">
        <f t="shared" si="8"/>
        <v>8</v>
      </c>
    </row>
    <row r="59" spans="1:19">
      <c r="A59" s="2">
        <v>50</v>
      </c>
      <c r="B59" s="3">
        <v>26.9</v>
      </c>
      <c r="C59" s="24">
        <f>IF(B59="","",AVERAGE(B$10:B59))</f>
        <v>24.744</v>
      </c>
      <c r="D59" s="24">
        <f>IF(B59="","",STDEV(B$10:B59))</f>
        <v>2.7641406384964857</v>
      </c>
      <c r="E59" s="24">
        <f t="shared" si="0"/>
        <v>2.009575199320242</v>
      </c>
      <c r="F59" s="24">
        <f t="shared" si="3"/>
        <v>0.76605235977309305</v>
      </c>
      <c r="G59" s="6">
        <f t="shared" si="9"/>
        <v>3.0959115736060985E-2</v>
      </c>
      <c r="H59" s="6" t="str">
        <f t="shared" si="10"/>
        <v>Não</v>
      </c>
      <c r="I59" s="35">
        <f t="shared" si="4"/>
        <v>6</v>
      </c>
      <c r="L59" s="25">
        <f t="shared" si="5"/>
        <v>23.977947640226908</v>
      </c>
      <c r="M59" s="25">
        <f t="shared" si="6"/>
        <v>24.744</v>
      </c>
      <c r="N59" s="25">
        <f t="shared" si="7"/>
        <v>25.510052359773091</v>
      </c>
      <c r="P59" s="7" t="str">
        <f>IF(SUM($P$12:P58)&gt;0,"-",IF(F59&lt;=$F$3,C59,"-"))</f>
        <v>-</v>
      </c>
      <c r="Q59" s="7" t="str">
        <f>IF(SUM($Q$12:Q58)&gt;0,"-",IF(G59&lt;=$F$4,C59,"-"))</f>
        <v>-</v>
      </c>
      <c r="S59" s="1">
        <f t="shared" si="8"/>
        <v>6</v>
      </c>
    </row>
    <row r="60" spans="1:19">
      <c r="A60" s="2">
        <v>51</v>
      </c>
      <c r="B60" s="3">
        <v>21.6</v>
      </c>
      <c r="C60" s="24">
        <f>IF(B60="","",AVERAGE(B$10:B60))</f>
        <v>24.682352941176468</v>
      </c>
      <c r="D60" s="24">
        <f>IF(B60="","",STDEV(B$10:B60))</f>
        <v>2.7715487282278319</v>
      </c>
      <c r="E60" s="24">
        <f t="shared" si="0"/>
        <v>2.0085590721432576</v>
      </c>
      <c r="F60" s="24">
        <f t="shared" si="3"/>
        <v>0.75975296142260351</v>
      </c>
      <c r="G60" s="6">
        <f t="shared" si="9"/>
        <v>3.078122102999109E-2</v>
      </c>
      <c r="H60" s="6" t="str">
        <f t="shared" si="10"/>
        <v>Não</v>
      </c>
      <c r="I60" s="35">
        <f t="shared" si="4"/>
        <v>6</v>
      </c>
      <c r="L60" s="25">
        <f t="shared" si="5"/>
        <v>23.922599979753866</v>
      </c>
      <c r="M60" s="25">
        <f t="shared" si="6"/>
        <v>24.682352941176468</v>
      </c>
      <c r="N60" s="25">
        <f t="shared" si="7"/>
        <v>25.442105902599071</v>
      </c>
      <c r="P60" s="7" t="str">
        <f>IF(SUM($P$12:P59)&gt;0,"-",IF(F60&lt;=$F$3,C60,"-"))</f>
        <v>-</v>
      </c>
      <c r="Q60" s="7" t="str">
        <f>IF(SUM($Q$12:Q59)&gt;0,"-",IF(G60&lt;=$F$4,C60,"-"))</f>
        <v>-</v>
      </c>
      <c r="S60" s="1">
        <f t="shared" si="8"/>
        <v>6</v>
      </c>
    </row>
    <row r="61" spans="1:19">
      <c r="A61" s="2">
        <v>52</v>
      </c>
      <c r="B61" s="3">
        <v>26.7</v>
      </c>
      <c r="C61" s="24">
        <f>IF(B61="","",AVERAGE(B$10:B61))</f>
        <v>24.721153846153847</v>
      </c>
      <c r="D61" s="24">
        <f>IF(B61="","",STDEV(B$10:B61))</f>
        <v>2.7584690652081787</v>
      </c>
      <c r="E61" s="24">
        <f t="shared" si="0"/>
        <v>2.0075837281747022</v>
      </c>
      <c r="F61" s="24">
        <f t="shared" si="3"/>
        <v>0.74810324345718104</v>
      </c>
      <c r="G61" s="6">
        <f t="shared" si="9"/>
        <v>3.0261663679325874E-2</v>
      </c>
      <c r="H61" s="6" t="str">
        <f t="shared" si="10"/>
        <v>Não</v>
      </c>
      <c r="I61" s="35">
        <f t="shared" si="4"/>
        <v>4</v>
      </c>
      <c r="L61" s="25">
        <f t="shared" si="5"/>
        <v>23.973050602696667</v>
      </c>
      <c r="M61" s="25">
        <f t="shared" si="6"/>
        <v>24.721153846153847</v>
      </c>
      <c r="N61" s="25">
        <f t="shared" si="7"/>
        <v>25.469257089611027</v>
      </c>
      <c r="P61" s="7" t="str">
        <f>IF(SUM($P$12:P60)&gt;0,"-",IF(F61&lt;=$F$3,C61,"-"))</f>
        <v>-</v>
      </c>
      <c r="Q61" s="7" t="str">
        <f>IF(SUM($Q$12:Q60)&gt;0,"-",IF(G61&lt;=$F$4,C61,"-"))</f>
        <v>-</v>
      </c>
      <c r="S61" s="1">
        <f t="shared" si="8"/>
        <v>4</v>
      </c>
    </row>
    <row r="62" spans="1:19">
      <c r="A62" s="2">
        <v>53</v>
      </c>
      <c r="B62" s="3">
        <v>23.3</v>
      </c>
      <c r="C62" s="24">
        <f>IF(B62="","",AVERAGE(B$10:B62))</f>
        <v>24.694339622641508</v>
      </c>
      <c r="D62" s="24">
        <f>IF(B62="","",STDEV(B$10:B62))</f>
        <v>2.7387823722301099</v>
      </c>
      <c r="E62" s="24">
        <f t="shared" si="0"/>
        <v>2.0066467607040863</v>
      </c>
      <c r="F62" s="24">
        <f t="shared" si="3"/>
        <v>0.73499225525987222</v>
      </c>
      <c r="G62" s="6">
        <f t="shared" si="9"/>
        <v>2.9763592243867078E-2</v>
      </c>
      <c r="H62" s="6" t="str">
        <f t="shared" si="10"/>
        <v>Sim</v>
      </c>
      <c r="I62" s="35" t="str">
        <f t="shared" si="4"/>
        <v/>
      </c>
      <c r="L62" s="25">
        <f t="shared" si="5"/>
        <v>23.959347367381636</v>
      </c>
      <c r="M62" s="25">
        <f t="shared" si="6"/>
        <v>24.694339622641508</v>
      </c>
      <c r="N62" s="25">
        <f t="shared" si="7"/>
        <v>25.429331877901379</v>
      </c>
      <c r="P62" s="7" t="str">
        <f>IF(SUM($P$12:P61)&gt;0,"-",IF(F62&lt;=$F$3,C62,"-"))</f>
        <v>-</v>
      </c>
      <c r="Q62" s="7">
        <f>IF(SUM($Q$12:Q61)&gt;0,"-",IF(G62&lt;=$F$4,C62,"-"))</f>
        <v>24.694339622641508</v>
      </c>
      <c r="S62" s="1" t="str">
        <f t="shared" si="8"/>
        <v>-</v>
      </c>
    </row>
    <row r="63" spans="1:19">
      <c r="A63" s="2">
        <v>54</v>
      </c>
      <c r="B63" s="3"/>
      <c r="C63" s="24" t="str">
        <f>IF(B63="","",AVERAGE(B$10:B63))</f>
        <v/>
      </c>
      <c r="D63" s="24" t="str">
        <f>IF(B63="","",STDEV(B$10:B63))</f>
        <v/>
      </c>
      <c r="E63" s="24" t="str">
        <f t="shared" si="0"/>
        <v/>
      </c>
      <c r="F63" s="24" t="str">
        <f t="shared" si="3"/>
        <v/>
      </c>
      <c r="G63" s="6" t="str">
        <f t="shared" si="9"/>
        <v/>
      </c>
      <c r="H63" s="6" t="str">
        <f t="shared" si="10"/>
        <v/>
      </c>
      <c r="I63" s="35" t="str">
        <f t="shared" si="4"/>
        <v/>
      </c>
      <c r="L63" s="25" t="e">
        <f t="shared" si="5"/>
        <v>#N/A</v>
      </c>
      <c r="M63" s="25" t="e">
        <f t="shared" si="6"/>
        <v>#N/A</v>
      </c>
      <c r="N63" s="25" t="e">
        <f t="shared" si="7"/>
        <v>#N/A</v>
      </c>
      <c r="P63" s="7" t="str">
        <f>IF(SUM($P$12:P62)&gt;0,"-",IF(F63&lt;=$F$3,C63,"-"))</f>
        <v>-</v>
      </c>
      <c r="Q63" s="7" t="str">
        <f>IF(SUM($Q$12:Q62)&gt;0,"-",IF(G63&lt;=$F$4,C63,"-"))</f>
        <v>-</v>
      </c>
      <c r="S63" s="1" t="str">
        <f t="shared" si="8"/>
        <v>-</v>
      </c>
    </row>
    <row r="64" spans="1:19">
      <c r="A64" s="2">
        <v>55</v>
      </c>
      <c r="B64" s="3"/>
      <c r="C64" s="24" t="str">
        <f>IF(B64="","",AVERAGE(B$10:B64))</f>
        <v/>
      </c>
      <c r="D64" s="24" t="str">
        <f>IF(B64="","",STDEV(B$10:B64))</f>
        <v/>
      </c>
      <c r="E64" s="24" t="str">
        <f t="shared" si="0"/>
        <v/>
      </c>
      <c r="F64" s="24" t="str">
        <f t="shared" si="3"/>
        <v/>
      </c>
      <c r="G64" s="6" t="str">
        <f t="shared" si="9"/>
        <v/>
      </c>
      <c r="H64" s="6" t="str">
        <f t="shared" si="10"/>
        <v/>
      </c>
      <c r="I64" s="35" t="str">
        <f t="shared" si="4"/>
        <v/>
      </c>
      <c r="L64" s="25" t="e">
        <f t="shared" si="5"/>
        <v>#N/A</v>
      </c>
      <c r="M64" s="25" t="e">
        <f t="shared" si="6"/>
        <v>#N/A</v>
      </c>
      <c r="N64" s="25" t="e">
        <f t="shared" si="7"/>
        <v>#N/A</v>
      </c>
      <c r="P64" s="7" t="str">
        <f>IF(SUM($P$12:P63)&gt;0,"-",IF(F64&lt;=$F$3,C64,"-"))</f>
        <v>-</v>
      </c>
      <c r="Q64" s="7" t="str">
        <f>IF(SUM($Q$12:Q63)&gt;0,"-",IF(G64&lt;=$F$4,C64,"-"))</f>
        <v>-</v>
      </c>
      <c r="S64" s="1" t="str">
        <f t="shared" si="8"/>
        <v>-</v>
      </c>
    </row>
    <row r="65" spans="1:19">
      <c r="A65" s="2">
        <v>56</v>
      </c>
      <c r="B65" s="3"/>
      <c r="C65" s="24" t="str">
        <f>IF(B65="","",AVERAGE(B$10:B65))</f>
        <v/>
      </c>
      <c r="D65" s="24" t="str">
        <f>IF(B65="","",STDEV(B$10:B65))</f>
        <v/>
      </c>
      <c r="E65" s="24" t="str">
        <f t="shared" si="0"/>
        <v/>
      </c>
      <c r="F65" s="24" t="str">
        <f t="shared" si="3"/>
        <v/>
      </c>
      <c r="G65" s="6" t="str">
        <f t="shared" si="9"/>
        <v/>
      </c>
      <c r="H65" s="6" t="str">
        <f t="shared" si="10"/>
        <v/>
      </c>
      <c r="I65" s="35" t="str">
        <f t="shared" si="4"/>
        <v/>
      </c>
      <c r="L65" s="25" t="e">
        <f t="shared" si="5"/>
        <v>#N/A</v>
      </c>
      <c r="M65" s="25" t="e">
        <f t="shared" si="6"/>
        <v>#N/A</v>
      </c>
      <c r="N65" s="25" t="e">
        <f t="shared" si="7"/>
        <v>#N/A</v>
      </c>
      <c r="P65" s="7" t="str">
        <f>IF(SUM($P$12:P64)&gt;0,"-",IF(F65&lt;=$F$3,C65,"-"))</f>
        <v>-</v>
      </c>
      <c r="Q65" s="7" t="str">
        <f>IF(SUM($Q$12:Q64)&gt;0,"-",IF(G65&lt;=$F$4,C65,"-"))</f>
        <v>-</v>
      </c>
      <c r="S65" s="1" t="str">
        <f t="shared" si="8"/>
        <v>-</v>
      </c>
    </row>
    <row r="66" spans="1:19">
      <c r="A66" s="2">
        <v>57</v>
      </c>
      <c r="B66" s="3"/>
      <c r="C66" s="24" t="str">
        <f>IF(B66="","",AVERAGE(B$10:B66))</f>
        <v/>
      </c>
      <c r="D66" s="24" t="str">
        <f>IF(B66="","",STDEV(B$10:B66))</f>
        <v/>
      </c>
      <c r="E66" s="24" t="str">
        <f t="shared" si="0"/>
        <v/>
      </c>
      <c r="F66" s="24" t="str">
        <f t="shared" si="3"/>
        <v/>
      </c>
      <c r="G66" s="6" t="str">
        <f t="shared" si="9"/>
        <v/>
      </c>
      <c r="H66" s="6" t="str">
        <f t="shared" si="10"/>
        <v/>
      </c>
      <c r="I66" s="35" t="str">
        <f t="shared" si="4"/>
        <v/>
      </c>
      <c r="L66" s="25" t="e">
        <f t="shared" si="5"/>
        <v>#N/A</v>
      </c>
      <c r="M66" s="25" t="e">
        <f t="shared" si="6"/>
        <v>#N/A</v>
      </c>
      <c r="N66" s="25" t="e">
        <f t="shared" si="7"/>
        <v>#N/A</v>
      </c>
      <c r="P66" s="7" t="str">
        <f>IF(SUM($P$12:P65)&gt;0,"-",IF(F66&lt;=$F$3,C66,"-"))</f>
        <v>-</v>
      </c>
      <c r="Q66" s="7" t="str">
        <f>IF(SUM($Q$12:Q65)&gt;0,"-",IF(G66&lt;=$F$4,C66,"-"))</f>
        <v>-</v>
      </c>
      <c r="S66" s="1" t="str">
        <f t="shared" si="8"/>
        <v>-</v>
      </c>
    </row>
    <row r="67" spans="1:19">
      <c r="A67" s="2">
        <v>58</v>
      </c>
      <c r="B67" s="3"/>
      <c r="C67" s="24" t="str">
        <f>IF(B67="","",AVERAGE(B$10:B67))</f>
        <v/>
      </c>
      <c r="D67" s="24" t="str">
        <f>IF(B67="","",STDEV(B$10:B67))</f>
        <v/>
      </c>
      <c r="E67" s="24" t="str">
        <f t="shared" si="0"/>
        <v/>
      </c>
      <c r="F67" s="24" t="str">
        <f t="shared" si="3"/>
        <v/>
      </c>
      <c r="G67" s="6" t="str">
        <f t="shared" si="9"/>
        <v/>
      </c>
      <c r="H67" s="6" t="str">
        <f t="shared" si="10"/>
        <v/>
      </c>
      <c r="I67" s="35" t="str">
        <f t="shared" si="4"/>
        <v/>
      </c>
      <c r="L67" s="25" t="e">
        <f t="shared" si="5"/>
        <v>#N/A</v>
      </c>
      <c r="M67" s="25" t="e">
        <f t="shared" si="6"/>
        <v>#N/A</v>
      </c>
      <c r="N67" s="25" t="e">
        <f t="shared" si="7"/>
        <v>#N/A</v>
      </c>
      <c r="P67" s="7" t="str">
        <f>IF(SUM($P$12:P66)&gt;0,"-",IF(F67&lt;=$F$3,C67,"-"))</f>
        <v>-</v>
      </c>
      <c r="Q67" s="7" t="str">
        <f>IF(SUM($Q$12:Q66)&gt;0,"-",IF(G67&lt;=$F$4,C67,"-"))</f>
        <v>-</v>
      </c>
      <c r="S67" s="1" t="str">
        <f t="shared" si="8"/>
        <v>-</v>
      </c>
    </row>
    <row r="68" spans="1:19">
      <c r="A68" s="2">
        <v>59</v>
      </c>
      <c r="B68" s="3"/>
      <c r="C68" s="24" t="str">
        <f>IF(B68="","",AVERAGE(B$10:B68))</f>
        <v/>
      </c>
      <c r="D68" s="24" t="str">
        <f>IF(B68="","",STDEV(B$10:B68))</f>
        <v/>
      </c>
      <c r="E68" s="24" t="str">
        <f t="shared" si="0"/>
        <v/>
      </c>
      <c r="F68" s="24" t="str">
        <f t="shared" si="3"/>
        <v/>
      </c>
      <c r="G68" s="6" t="str">
        <f t="shared" si="9"/>
        <v/>
      </c>
      <c r="H68" s="6" t="str">
        <f t="shared" si="10"/>
        <v/>
      </c>
      <c r="I68" s="35" t="str">
        <f t="shared" si="4"/>
        <v/>
      </c>
      <c r="L68" s="25" t="e">
        <f t="shared" si="5"/>
        <v>#N/A</v>
      </c>
      <c r="M68" s="25" t="e">
        <f t="shared" si="6"/>
        <v>#N/A</v>
      </c>
      <c r="N68" s="25" t="e">
        <f t="shared" si="7"/>
        <v>#N/A</v>
      </c>
      <c r="P68" s="7" t="str">
        <f>IF(SUM($P$12:P67)&gt;0,"-",IF(F68&lt;=$F$3,C68,"-"))</f>
        <v>-</v>
      </c>
      <c r="Q68" s="7" t="str">
        <f>IF(SUM($Q$12:Q67)&gt;0,"-",IF(G68&lt;=$F$4,C68,"-"))</f>
        <v>-</v>
      </c>
      <c r="S68" s="1" t="str">
        <f t="shared" si="8"/>
        <v>-</v>
      </c>
    </row>
    <row r="69" spans="1:19">
      <c r="A69" s="2">
        <v>60</v>
      </c>
      <c r="B69" s="3"/>
      <c r="C69" s="24" t="str">
        <f>IF(B69="","",AVERAGE(B$10:B69))</f>
        <v/>
      </c>
      <c r="D69" s="24" t="str">
        <f>IF(B69="","",STDEV(B$10:B69))</f>
        <v/>
      </c>
      <c r="E69" s="24" t="str">
        <f t="shared" si="0"/>
        <v/>
      </c>
      <c r="F69" s="24" t="str">
        <f t="shared" si="3"/>
        <v/>
      </c>
      <c r="G69" s="6" t="str">
        <f t="shared" si="9"/>
        <v/>
      </c>
      <c r="H69" s="6" t="str">
        <f t="shared" si="10"/>
        <v/>
      </c>
      <c r="I69" s="35" t="str">
        <f t="shared" si="4"/>
        <v/>
      </c>
      <c r="L69" s="25" t="e">
        <f t="shared" si="5"/>
        <v>#N/A</v>
      </c>
      <c r="M69" s="25" t="e">
        <f t="shared" si="6"/>
        <v>#N/A</v>
      </c>
      <c r="N69" s="25" t="e">
        <f t="shared" si="7"/>
        <v>#N/A</v>
      </c>
      <c r="P69" s="7" t="str">
        <f>IF(SUM($P$12:P68)&gt;0,"-",IF(F69&lt;=$F$3,C69,"-"))</f>
        <v>-</v>
      </c>
      <c r="Q69" s="7" t="str">
        <f>IF(SUM($Q$12:Q68)&gt;0,"-",IF(G69&lt;=$F$4,C69,"-"))</f>
        <v>-</v>
      </c>
      <c r="S69" s="1" t="str">
        <f t="shared" si="8"/>
        <v>-</v>
      </c>
    </row>
    <row r="70" spans="1:19">
      <c r="A70" s="2">
        <v>61</v>
      </c>
      <c r="B70" s="3"/>
      <c r="C70" s="24" t="str">
        <f>IF(B70="","",AVERAGE(B$10:B70))</f>
        <v/>
      </c>
      <c r="D70" s="24" t="str">
        <f>IF(B70="","",STDEV(B$10:B70))</f>
        <v/>
      </c>
      <c r="E70" s="24" t="str">
        <f t="shared" si="0"/>
        <v/>
      </c>
      <c r="F70" s="24" t="str">
        <f t="shared" si="3"/>
        <v/>
      </c>
      <c r="G70" s="6" t="str">
        <f t="shared" si="9"/>
        <v/>
      </c>
      <c r="H70" s="6" t="str">
        <f t="shared" si="10"/>
        <v/>
      </c>
      <c r="I70" s="35" t="str">
        <f t="shared" si="4"/>
        <v/>
      </c>
      <c r="L70" s="25" t="e">
        <f t="shared" si="5"/>
        <v>#N/A</v>
      </c>
      <c r="M70" s="25" t="e">
        <f t="shared" si="6"/>
        <v>#N/A</v>
      </c>
      <c r="N70" s="25" t="e">
        <f t="shared" si="7"/>
        <v>#N/A</v>
      </c>
      <c r="P70" s="7" t="str">
        <f>IF(SUM($P$12:P69)&gt;0,"-",IF(F70&lt;=$F$3,C70,"-"))</f>
        <v>-</v>
      </c>
      <c r="Q70" s="7" t="str">
        <f>IF(SUM($Q$12:Q69)&gt;0,"-",IF(G70&lt;=$F$4,C70,"-"))</f>
        <v>-</v>
      </c>
      <c r="S70" s="1" t="str">
        <f t="shared" si="8"/>
        <v>-</v>
      </c>
    </row>
    <row r="71" spans="1:19">
      <c r="A71" s="2">
        <v>62</v>
      </c>
      <c r="B71" s="3"/>
      <c r="C71" s="24" t="str">
        <f>IF(B71="","",AVERAGE(B$10:B71))</f>
        <v/>
      </c>
      <c r="D71" s="24" t="str">
        <f>IF(B71="","",STDEV(B$10:B71))</f>
        <v/>
      </c>
      <c r="E71" s="24" t="str">
        <f t="shared" si="0"/>
        <v/>
      </c>
      <c r="F71" s="24" t="str">
        <f t="shared" si="3"/>
        <v/>
      </c>
      <c r="G71" s="6" t="str">
        <f t="shared" si="9"/>
        <v/>
      </c>
      <c r="H71" s="6" t="str">
        <f t="shared" si="10"/>
        <v/>
      </c>
      <c r="I71" s="35" t="str">
        <f t="shared" si="4"/>
        <v/>
      </c>
      <c r="L71" s="25" t="e">
        <f t="shared" si="5"/>
        <v>#N/A</v>
      </c>
      <c r="M71" s="25" t="e">
        <f t="shared" si="6"/>
        <v>#N/A</v>
      </c>
      <c r="N71" s="25" t="e">
        <f t="shared" si="7"/>
        <v>#N/A</v>
      </c>
      <c r="P71" s="7" t="str">
        <f>IF(SUM($P$12:P70)&gt;0,"-",IF(F71&lt;=$F$3,C71,"-"))</f>
        <v>-</v>
      </c>
      <c r="Q71" s="7" t="str">
        <f>IF(SUM($Q$12:Q70)&gt;0,"-",IF(G71&lt;=$F$4,C71,"-"))</f>
        <v>-</v>
      </c>
      <c r="S71" s="1" t="str">
        <f t="shared" si="8"/>
        <v>-</v>
      </c>
    </row>
    <row r="72" spans="1:19">
      <c r="A72" s="2">
        <v>63</v>
      </c>
      <c r="B72" s="3"/>
      <c r="C72" s="24" t="str">
        <f>IF(B72="","",AVERAGE(B$10:B72))</f>
        <v/>
      </c>
      <c r="D72" s="24" t="str">
        <f>IF(B72="","",STDEV(B$10:B72))</f>
        <v/>
      </c>
      <c r="E72" s="24" t="str">
        <f t="shared" si="0"/>
        <v/>
      </c>
      <c r="F72" s="24" t="str">
        <f t="shared" si="3"/>
        <v/>
      </c>
      <c r="G72" s="6" t="str">
        <f t="shared" si="9"/>
        <v/>
      </c>
      <c r="H72" s="6" t="str">
        <f t="shared" si="10"/>
        <v/>
      </c>
      <c r="I72" s="35" t="str">
        <f t="shared" si="4"/>
        <v/>
      </c>
      <c r="L72" s="25" t="e">
        <f t="shared" si="5"/>
        <v>#N/A</v>
      </c>
      <c r="M72" s="25" t="e">
        <f t="shared" si="6"/>
        <v>#N/A</v>
      </c>
      <c r="N72" s="25" t="e">
        <f t="shared" si="7"/>
        <v>#N/A</v>
      </c>
      <c r="P72" s="7" t="str">
        <f>IF(SUM($P$12:P71)&gt;0,"-",IF(F72&lt;=$F$3,C72,"-"))</f>
        <v>-</v>
      </c>
      <c r="Q72" s="7" t="str">
        <f>IF(SUM($Q$12:Q71)&gt;0,"-",IF(G72&lt;=$F$4,C72,"-"))</f>
        <v>-</v>
      </c>
      <c r="S72" s="1" t="str">
        <f t="shared" si="8"/>
        <v>-</v>
      </c>
    </row>
    <row r="73" spans="1:19">
      <c r="A73" s="2">
        <v>64</v>
      </c>
      <c r="B73" s="3"/>
      <c r="C73" s="24" t="str">
        <f>IF(B73="","",AVERAGE(B$10:B73))</f>
        <v/>
      </c>
      <c r="D73" s="24" t="str">
        <f>IF(B73="","",STDEV(B$10:B73))</f>
        <v/>
      </c>
      <c r="E73" s="24" t="str">
        <f t="shared" si="0"/>
        <v/>
      </c>
      <c r="F73" s="24" t="str">
        <f t="shared" si="3"/>
        <v/>
      </c>
      <c r="G73" s="6" t="str">
        <f t="shared" si="9"/>
        <v/>
      </c>
      <c r="H73" s="6" t="str">
        <f t="shared" si="10"/>
        <v/>
      </c>
      <c r="I73" s="35" t="str">
        <f t="shared" si="4"/>
        <v/>
      </c>
      <c r="L73" s="25" t="e">
        <f t="shared" si="5"/>
        <v>#N/A</v>
      </c>
      <c r="M73" s="25" t="e">
        <f t="shared" si="6"/>
        <v>#N/A</v>
      </c>
      <c r="N73" s="25" t="e">
        <f t="shared" si="7"/>
        <v>#N/A</v>
      </c>
      <c r="P73" s="7" t="str">
        <f>IF(SUM($P$12:P72)&gt;0,"-",IF(F73&lt;=$F$3,C73,"-"))</f>
        <v>-</v>
      </c>
      <c r="Q73" s="7" t="str">
        <f>IF(SUM($Q$12:Q72)&gt;0,"-",IF(G73&lt;=$F$4,C73,"-"))</f>
        <v>-</v>
      </c>
      <c r="S73" s="1" t="str">
        <f t="shared" si="8"/>
        <v>-</v>
      </c>
    </row>
    <row r="74" spans="1:19">
      <c r="A74" s="2">
        <v>65</v>
      </c>
      <c r="B74" s="3"/>
      <c r="C74" s="24" t="str">
        <f>IF(B74="","",AVERAGE(B$10:B74))</f>
        <v/>
      </c>
      <c r="D74" s="24" t="str">
        <f>IF(B74="","",STDEV(B$10:B74))</f>
        <v/>
      </c>
      <c r="E74" s="24" t="str">
        <f t="shared" si="0"/>
        <v/>
      </c>
      <c r="F74" s="24" t="str">
        <f t="shared" si="3"/>
        <v/>
      </c>
      <c r="G74" s="6" t="str">
        <f t="shared" si="9"/>
        <v/>
      </c>
      <c r="H74" s="6" t="str">
        <f t="shared" si="10"/>
        <v/>
      </c>
      <c r="I74" s="35" t="str">
        <f t="shared" si="4"/>
        <v/>
      </c>
      <c r="L74" s="25" t="e">
        <f t="shared" si="5"/>
        <v>#N/A</v>
      </c>
      <c r="M74" s="25" t="e">
        <f t="shared" si="6"/>
        <v>#N/A</v>
      </c>
      <c r="N74" s="25" t="e">
        <f t="shared" si="7"/>
        <v>#N/A</v>
      </c>
      <c r="P74" s="7" t="str">
        <f>IF(SUM($P$12:P73)&gt;0,"-",IF(F74&lt;=$F$3,C74,"-"))</f>
        <v>-</v>
      </c>
      <c r="Q74" s="7" t="str">
        <f>IF(SUM($Q$12:Q73)&gt;0,"-",IF(G74&lt;=$F$4,C74,"-"))</f>
        <v>-</v>
      </c>
      <c r="S74" s="1" t="str">
        <f t="shared" si="8"/>
        <v>-</v>
      </c>
    </row>
    <row r="75" spans="1:19">
      <c r="A75" s="2">
        <v>66</v>
      </c>
      <c r="B75" s="3"/>
      <c r="C75" s="24" t="str">
        <f>IF(B75="","",AVERAGE(B$10:B75))</f>
        <v/>
      </c>
      <c r="D75" s="24" t="str">
        <f>IF(B75="","",STDEV(B$10:B75))</f>
        <v/>
      </c>
      <c r="E75" s="24" t="str">
        <f t="shared" ref="E75:E109" si="11">IF(B75="","",TINV($F$6,A75-1))</f>
        <v/>
      </c>
      <c r="F75" s="24" t="str">
        <f t="shared" si="3"/>
        <v/>
      </c>
      <c r="G75" s="6" t="str">
        <f t="shared" ref="G75:G106" si="12">IF(B75="","",F75/C75)</f>
        <v/>
      </c>
      <c r="H75" s="6" t="str">
        <f t="shared" ref="H75:H106" si="13">IF(B75="","",IF(OR(AND($G$4="x",G75&lt;=$F$4),AND($G$3="x",F75&lt;=$F$3)),"Sim","Não"))</f>
        <v/>
      </c>
      <c r="I75" s="35" t="str">
        <f t="shared" si="4"/>
        <v/>
      </c>
      <c r="L75" s="25" t="e">
        <f t="shared" si="5"/>
        <v>#N/A</v>
      </c>
      <c r="M75" s="25" t="e">
        <f t="shared" si="6"/>
        <v>#N/A</v>
      </c>
      <c r="N75" s="25" t="e">
        <f t="shared" si="7"/>
        <v>#N/A</v>
      </c>
      <c r="P75" s="7" t="str">
        <f>IF(SUM($P$12:P74)&gt;0,"-",IF(F75&lt;=$F$3,C75,"-"))</f>
        <v>-</v>
      </c>
      <c r="Q75" s="7" t="str">
        <f>IF(SUM($Q$12:Q74)&gt;0,"-",IF(G75&lt;=$F$4,C75,"-"))</f>
        <v>-</v>
      </c>
      <c r="S75" s="1" t="str">
        <f t="shared" si="8"/>
        <v>-</v>
      </c>
    </row>
    <row r="76" spans="1:19">
      <c r="A76" s="2">
        <v>67</v>
      </c>
      <c r="B76" s="3"/>
      <c r="C76" s="24" t="str">
        <f>IF(B76="","",AVERAGE(B$10:B76))</f>
        <v/>
      </c>
      <c r="D76" s="24" t="str">
        <f>IF(B76="","",STDEV(B$10:B76))</f>
        <v/>
      </c>
      <c r="E76" s="24" t="str">
        <f t="shared" si="11"/>
        <v/>
      </c>
      <c r="F76" s="24" t="str">
        <f t="shared" ref="F76:F109" si="14">IF(B76="","",E76*D76/SQRT(A76)*SQRT(($I$2-A76)/($I$2-1)))</f>
        <v/>
      </c>
      <c r="G76" s="6" t="str">
        <f t="shared" si="12"/>
        <v/>
      </c>
      <c r="H76" s="6" t="str">
        <f t="shared" si="13"/>
        <v/>
      </c>
      <c r="I76" s="35" t="str">
        <f t="shared" ref="I76:I109" si="15">IF(OR(H76="",H76="Sim"),"",ROUND(S76*$I$2/(S76+($I$2-1)),0))</f>
        <v/>
      </c>
      <c r="L76" s="25" t="e">
        <f t="shared" ref="L76:L109" si="16">IF(H76="",NA(),C76-F76)</f>
        <v>#N/A</v>
      </c>
      <c r="M76" s="25" t="e">
        <f t="shared" ref="M76:M109" si="17">IF(H76="",NA(),C76)</f>
        <v>#N/A</v>
      </c>
      <c r="N76" s="25" t="e">
        <f t="shared" ref="N76:N109" si="18">IF(H76="",NA(),C76+F76)</f>
        <v>#N/A</v>
      </c>
      <c r="P76" s="7" t="str">
        <f>IF(SUM($P$12:P75)&gt;0,"-",IF(F76&lt;=$F$3,C76,"-"))</f>
        <v>-</v>
      </c>
      <c r="Q76" s="7" t="str">
        <f>IF(SUM($Q$12:Q75)&gt;0,"-",IF(G76&lt;=$F$4,C76,"-"))</f>
        <v>-</v>
      </c>
      <c r="S76" s="1" t="str">
        <f t="shared" ref="S76:S109" si="19">IF(OR(H76="",H76="Sim"),"-",IF($G$3="x",ROUND((E76*D76/$F$3)^2-A76,0),IF($G$4="x",ROUND((E76*D76/($F$4*C76))^2-A76,0),0)))</f>
        <v>-</v>
      </c>
    </row>
    <row r="77" spans="1:19">
      <c r="A77" s="2">
        <v>68</v>
      </c>
      <c r="B77" s="3"/>
      <c r="C77" s="24" t="str">
        <f>IF(B77="","",AVERAGE(B$10:B77))</f>
        <v/>
      </c>
      <c r="D77" s="24" t="str">
        <f>IF(B77="","",STDEV(B$10:B77))</f>
        <v/>
      </c>
      <c r="E77" s="24" t="str">
        <f t="shared" si="11"/>
        <v/>
      </c>
      <c r="F77" s="24" t="str">
        <f t="shared" si="14"/>
        <v/>
      </c>
      <c r="G77" s="6" t="str">
        <f t="shared" si="12"/>
        <v/>
      </c>
      <c r="H77" s="6" t="str">
        <f t="shared" si="13"/>
        <v/>
      </c>
      <c r="I77" s="35" t="str">
        <f t="shared" si="15"/>
        <v/>
      </c>
      <c r="L77" s="25" t="e">
        <f t="shared" si="16"/>
        <v>#N/A</v>
      </c>
      <c r="M77" s="25" t="e">
        <f t="shared" si="17"/>
        <v>#N/A</v>
      </c>
      <c r="N77" s="25" t="e">
        <f t="shared" si="18"/>
        <v>#N/A</v>
      </c>
      <c r="P77" s="7" t="str">
        <f>IF(SUM($P$12:P76)&gt;0,"-",IF(F77&lt;=$F$3,C77,"-"))</f>
        <v>-</v>
      </c>
      <c r="Q77" s="7" t="str">
        <f>IF(SUM($Q$12:Q76)&gt;0,"-",IF(G77&lt;=$F$4,C77,"-"))</f>
        <v>-</v>
      </c>
      <c r="S77" s="1" t="str">
        <f t="shared" si="19"/>
        <v>-</v>
      </c>
    </row>
    <row r="78" spans="1:19">
      <c r="A78" s="2">
        <v>69</v>
      </c>
      <c r="B78" s="3"/>
      <c r="C78" s="24" t="str">
        <f>IF(B78="","",AVERAGE(B$10:B78))</f>
        <v/>
      </c>
      <c r="D78" s="24" t="str">
        <f>IF(B78="","",STDEV(B$10:B78))</f>
        <v/>
      </c>
      <c r="E78" s="24" t="str">
        <f t="shared" si="11"/>
        <v/>
      </c>
      <c r="F78" s="24" t="str">
        <f t="shared" si="14"/>
        <v/>
      </c>
      <c r="G78" s="6" t="str">
        <f t="shared" si="12"/>
        <v/>
      </c>
      <c r="H78" s="6" t="str">
        <f t="shared" si="13"/>
        <v/>
      </c>
      <c r="I78" s="35" t="str">
        <f t="shared" si="15"/>
        <v/>
      </c>
      <c r="L78" s="25" t="e">
        <f t="shared" si="16"/>
        <v>#N/A</v>
      </c>
      <c r="M78" s="25" t="e">
        <f t="shared" si="17"/>
        <v>#N/A</v>
      </c>
      <c r="N78" s="25" t="e">
        <f t="shared" si="18"/>
        <v>#N/A</v>
      </c>
      <c r="P78" s="7" t="str">
        <f>IF(SUM($P$12:P77)&gt;0,"-",IF(F78&lt;=$F$3,C78,"-"))</f>
        <v>-</v>
      </c>
      <c r="Q78" s="7" t="str">
        <f>IF(SUM($Q$12:Q77)&gt;0,"-",IF(G78&lt;=$F$4,C78,"-"))</f>
        <v>-</v>
      </c>
      <c r="S78" s="1" t="str">
        <f t="shared" si="19"/>
        <v>-</v>
      </c>
    </row>
    <row r="79" spans="1:19">
      <c r="A79" s="2">
        <v>70</v>
      </c>
      <c r="B79" s="3"/>
      <c r="C79" s="24" t="str">
        <f>IF(B79="","",AVERAGE(B$10:B79))</f>
        <v/>
      </c>
      <c r="D79" s="24" t="str">
        <f>IF(B79="","",STDEV(B$10:B79))</f>
        <v/>
      </c>
      <c r="E79" s="24" t="str">
        <f t="shared" si="11"/>
        <v/>
      </c>
      <c r="F79" s="24" t="str">
        <f t="shared" si="14"/>
        <v/>
      </c>
      <c r="G79" s="6" t="str">
        <f t="shared" si="12"/>
        <v/>
      </c>
      <c r="H79" s="6" t="str">
        <f t="shared" si="13"/>
        <v/>
      </c>
      <c r="I79" s="35" t="str">
        <f t="shared" si="15"/>
        <v/>
      </c>
      <c r="L79" s="25" t="e">
        <f t="shared" si="16"/>
        <v>#N/A</v>
      </c>
      <c r="M79" s="25" t="e">
        <f t="shared" si="17"/>
        <v>#N/A</v>
      </c>
      <c r="N79" s="25" t="e">
        <f t="shared" si="18"/>
        <v>#N/A</v>
      </c>
      <c r="P79" s="7" t="str">
        <f>IF(SUM($P$12:P78)&gt;0,"-",IF(F79&lt;=$F$3,C79,"-"))</f>
        <v>-</v>
      </c>
      <c r="Q79" s="7" t="str">
        <f>IF(SUM($Q$12:Q78)&gt;0,"-",IF(G79&lt;=$F$4,C79,"-"))</f>
        <v>-</v>
      </c>
      <c r="S79" s="1" t="str">
        <f t="shared" si="19"/>
        <v>-</v>
      </c>
    </row>
    <row r="80" spans="1:19">
      <c r="A80" s="2">
        <v>71</v>
      </c>
      <c r="B80" s="3"/>
      <c r="C80" s="24" t="str">
        <f>IF(B80="","",AVERAGE(B$10:B80))</f>
        <v/>
      </c>
      <c r="D80" s="24" t="str">
        <f>IF(B80="","",STDEV(B$10:B80))</f>
        <v/>
      </c>
      <c r="E80" s="24" t="str">
        <f t="shared" si="11"/>
        <v/>
      </c>
      <c r="F80" s="24" t="str">
        <f t="shared" si="14"/>
        <v/>
      </c>
      <c r="G80" s="6" t="str">
        <f t="shared" si="12"/>
        <v/>
      </c>
      <c r="H80" s="6" t="str">
        <f t="shared" si="13"/>
        <v/>
      </c>
      <c r="I80" s="35" t="str">
        <f t="shared" si="15"/>
        <v/>
      </c>
      <c r="L80" s="25" t="e">
        <f t="shared" si="16"/>
        <v>#N/A</v>
      </c>
      <c r="M80" s="25" t="e">
        <f t="shared" si="17"/>
        <v>#N/A</v>
      </c>
      <c r="N80" s="25" t="e">
        <f t="shared" si="18"/>
        <v>#N/A</v>
      </c>
      <c r="P80" s="7" t="str">
        <f>IF(SUM($P$12:P79)&gt;0,"-",IF(F80&lt;=$F$3,C80,"-"))</f>
        <v>-</v>
      </c>
      <c r="Q80" s="7" t="str">
        <f>IF(SUM($Q$12:Q79)&gt;0,"-",IF(G80&lt;=$F$4,C80,"-"))</f>
        <v>-</v>
      </c>
      <c r="S80" s="1" t="str">
        <f t="shared" si="19"/>
        <v>-</v>
      </c>
    </row>
    <row r="81" spans="1:19">
      <c r="A81" s="2">
        <v>72</v>
      </c>
      <c r="B81" s="3"/>
      <c r="C81" s="24" t="str">
        <f>IF(B81="","",AVERAGE(B$10:B81))</f>
        <v/>
      </c>
      <c r="D81" s="24" t="str">
        <f>IF(B81="","",STDEV(B$10:B81))</f>
        <v/>
      </c>
      <c r="E81" s="24" t="str">
        <f t="shared" si="11"/>
        <v/>
      </c>
      <c r="F81" s="24" t="str">
        <f t="shared" si="14"/>
        <v/>
      </c>
      <c r="G81" s="6" t="str">
        <f t="shared" si="12"/>
        <v/>
      </c>
      <c r="H81" s="6" t="str">
        <f t="shared" si="13"/>
        <v/>
      </c>
      <c r="I81" s="35" t="str">
        <f t="shared" si="15"/>
        <v/>
      </c>
      <c r="L81" s="25" t="e">
        <f t="shared" si="16"/>
        <v>#N/A</v>
      </c>
      <c r="M81" s="25" t="e">
        <f t="shared" si="17"/>
        <v>#N/A</v>
      </c>
      <c r="N81" s="25" t="e">
        <f t="shared" si="18"/>
        <v>#N/A</v>
      </c>
      <c r="P81" s="7" t="str">
        <f>IF(SUM($P$12:P80)&gt;0,"-",IF(F81&lt;=$F$3,C81,"-"))</f>
        <v>-</v>
      </c>
      <c r="Q81" s="7" t="str">
        <f>IF(SUM($Q$12:Q80)&gt;0,"-",IF(G81&lt;=$F$4,C81,"-"))</f>
        <v>-</v>
      </c>
      <c r="S81" s="1" t="str">
        <f t="shared" si="19"/>
        <v>-</v>
      </c>
    </row>
    <row r="82" spans="1:19">
      <c r="A82" s="2">
        <v>73</v>
      </c>
      <c r="B82" s="3"/>
      <c r="C82" s="24" t="str">
        <f>IF(B82="","",AVERAGE(B$10:B82))</f>
        <v/>
      </c>
      <c r="D82" s="24" t="str">
        <f>IF(B82="","",STDEV(B$10:B82))</f>
        <v/>
      </c>
      <c r="E82" s="24" t="str">
        <f t="shared" si="11"/>
        <v/>
      </c>
      <c r="F82" s="24" t="str">
        <f t="shared" si="14"/>
        <v/>
      </c>
      <c r="G82" s="6" t="str">
        <f t="shared" si="12"/>
        <v/>
      </c>
      <c r="H82" s="6" t="str">
        <f t="shared" si="13"/>
        <v/>
      </c>
      <c r="I82" s="35" t="str">
        <f t="shared" si="15"/>
        <v/>
      </c>
      <c r="L82" s="25" t="e">
        <f t="shared" si="16"/>
        <v>#N/A</v>
      </c>
      <c r="M82" s="25" t="e">
        <f t="shared" si="17"/>
        <v>#N/A</v>
      </c>
      <c r="N82" s="25" t="e">
        <f t="shared" si="18"/>
        <v>#N/A</v>
      </c>
      <c r="P82" s="7" t="str">
        <f>IF(SUM($P$12:P81)&gt;0,"-",IF(F82&lt;=$F$3,C82,"-"))</f>
        <v>-</v>
      </c>
      <c r="Q82" s="7" t="str">
        <f>IF(SUM($Q$12:Q81)&gt;0,"-",IF(G82&lt;=$F$4,C82,"-"))</f>
        <v>-</v>
      </c>
      <c r="S82" s="1" t="str">
        <f t="shared" si="19"/>
        <v>-</v>
      </c>
    </row>
    <row r="83" spans="1:19">
      <c r="A83" s="2">
        <v>74</v>
      </c>
      <c r="B83" s="3"/>
      <c r="C83" s="24" t="str">
        <f>IF(B83="","",AVERAGE(B$10:B83))</f>
        <v/>
      </c>
      <c r="D83" s="24" t="str">
        <f>IF(B83="","",STDEV(B$10:B83))</f>
        <v/>
      </c>
      <c r="E83" s="24" t="str">
        <f t="shared" si="11"/>
        <v/>
      </c>
      <c r="F83" s="24" t="str">
        <f t="shared" si="14"/>
        <v/>
      </c>
      <c r="G83" s="6" t="str">
        <f t="shared" si="12"/>
        <v/>
      </c>
      <c r="H83" s="6" t="str">
        <f t="shared" si="13"/>
        <v/>
      </c>
      <c r="I83" s="35" t="str">
        <f t="shared" si="15"/>
        <v/>
      </c>
      <c r="L83" s="25" t="e">
        <f t="shared" si="16"/>
        <v>#N/A</v>
      </c>
      <c r="M83" s="25" t="e">
        <f t="shared" si="17"/>
        <v>#N/A</v>
      </c>
      <c r="N83" s="25" t="e">
        <f t="shared" si="18"/>
        <v>#N/A</v>
      </c>
      <c r="P83" s="7" t="str">
        <f>IF(SUM($P$12:P82)&gt;0,"-",IF(F83&lt;=$F$3,C83,"-"))</f>
        <v>-</v>
      </c>
      <c r="Q83" s="7" t="str">
        <f>IF(SUM($Q$12:Q82)&gt;0,"-",IF(G83&lt;=$F$4,C83,"-"))</f>
        <v>-</v>
      </c>
      <c r="S83" s="1" t="str">
        <f t="shared" si="19"/>
        <v>-</v>
      </c>
    </row>
    <row r="84" spans="1:19">
      <c r="A84" s="2">
        <v>75</v>
      </c>
      <c r="B84" s="3"/>
      <c r="C84" s="24" t="str">
        <f>IF(B84="","",AVERAGE(B$10:B84))</f>
        <v/>
      </c>
      <c r="D84" s="24" t="str">
        <f>IF(B84="","",STDEV(B$10:B84))</f>
        <v/>
      </c>
      <c r="E84" s="24" t="str">
        <f t="shared" si="11"/>
        <v/>
      </c>
      <c r="F84" s="24" t="str">
        <f t="shared" si="14"/>
        <v/>
      </c>
      <c r="G84" s="6" t="str">
        <f t="shared" si="12"/>
        <v/>
      </c>
      <c r="H84" s="6" t="str">
        <f t="shared" si="13"/>
        <v/>
      </c>
      <c r="I84" s="35" t="str">
        <f t="shared" si="15"/>
        <v/>
      </c>
      <c r="L84" s="25" t="e">
        <f t="shared" si="16"/>
        <v>#N/A</v>
      </c>
      <c r="M84" s="25" t="e">
        <f t="shared" si="17"/>
        <v>#N/A</v>
      </c>
      <c r="N84" s="25" t="e">
        <f t="shared" si="18"/>
        <v>#N/A</v>
      </c>
      <c r="P84" s="7" t="str">
        <f>IF(SUM($P$12:P83)&gt;0,"-",IF(F84&lt;=$F$3,C84,"-"))</f>
        <v>-</v>
      </c>
      <c r="Q84" s="7" t="str">
        <f>IF(SUM($Q$12:Q83)&gt;0,"-",IF(G84&lt;=$F$4,C84,"-"))</f>
        <v>-</v>
      </c>
      <c r="S84" s="1" t="str">
        <f t="shared" si="19"/>
        <v>-</v>
      </c>
    </row>
    <row r="85" spans="1:19">
      <c r="A85" s="2">
        <v>76</v>
      </c>
      <c r="B85" s="3"/>
      <c r="C85" s="24" t="str">
        <f>IF(B85="","",AVERAGE(B$10:B85))</f>
        <v/>
      </c>
      <c r="D85" s="24" t="str">
        <f>IF(B85="","",STDEV(B$10:B85))</f>
        <v/>
      </c>
      <c r="E85" s="24" t="str">
        <f t="shared" si="11"/>
        <v/>
      </c>
      <c r="F85" s="24" t="str">
        <f t="shared" si="14"/>
        <v/>
      </c>
      <c r="G85" s="6" t="str">
        <f t="shared" si="12"/>
        <v/>
      </c>
      <c r="H85" s="6" t="str">
        <f t="shared" si="13"/>
        <v/>
      </c>
      <c r="I85" s="35" t="str">
        <f t="shared" si="15"/>
        <v/>
      </c>
      <c r="L85" s="25" t="e">
        <f t="shared" si="16"/>
        <v>#N/A</v>
      </c>
      <c r="M85" s="25" t="e">
        <f t="shared" si="17"/>
        <v>#N/A</v>
      </c>
      <c r="N85" s="25" t="e">
        <f t="shared" si="18"/>
        <v>#N/A</v>
      </c>
      <c r="P85" s="7" t="str">
        <f>IF(SUM($P$12:P84)&gt;0,"-",IF(F85&lt;=$F$3,C85,"-"))</f>
        <v>-</v>
      </c>
      <c r="Q85" s="7" t="str">
        <f>IF(SUM($Q$12:Q84)&gt;0,"-",IF(G85&lt;=$F$4,C85,"-"))</f>
        <v>-</v>
      </c>
      <c r="S85" s="1" t="str">
        <f t="shared" si="19"/>
        <v>-</v>
      </c>
    </row>
    <row r="86" spans="1:19">
      <c r="A86" s="2">
        <v>77</v>
      </c>
      <c r="B86" s="3"/>
      <c r="C86" s="24" t="str">
        <f>IF(B86="","",AVERAGE(B$10:B86))</f>
        <v/>
      </c>
      <c r="D86" s="24" t="str">
        <f>IF(B86="","",STDEV(B$10:B86))</f>
        <v/>
      </c>
      <c r="E86" s="24" t="str">
        <f t="shared" si="11"/>
        <v/>
      </c>
      <c r="F86" s="24" t="str">
        <f t="shared" si="14"/>
        <v/>
      </c>
      <c r="G86" s="6" t="str">
        <f t="shared" si="12"/>
        <v/>
      </c>
      <c r="H86" s="6" t="str">
        <f t="shared" si="13"/>
        <v/>
      </c>
      <c r="I86" s="35" t="str">
        <f t="shared" si="15"/>
        <v/>
      </c>
      <c r="L86" s="25" t="e">
        <f t="shared" si="16"/>
        <v>#N/A</v>
      </c>
      <c r="M86" s="25" t="e">
        <f t="shared" si="17"/>
        <v>#N/A</v>
      </c>
      <c r="N86" s="25" t="e">
        <f t="shared" si="18"/>
        <v>#N/A</v>
      </c>
      <c r="P86" s="7" t="str">
        <f>IF(SUM($P$12:P85)&gt;0,"-",IF(F86&lt;=$F$3,C86,"-"))</f>
        <v>-</v>
      </c>
      <c r="Q86" s="7" t="str">
        <f>IF(SUM($Q$12:Q85)&gt;0,"-",IF(G86&lt;=$F$4,C86,"-"))</f>
        <v>-</v>
      </c>
      <c r="S86" s="1" t="str">
        <f t="shared" si="19"/>
        <v>-</v>
      </c>
    </row>
    <row r="87" spans="1:19">
      <c r="A87" s="2">
        <v>78</v>
      </c>
      <c r="B87" s="3"/>
      <c r="C87" s="24" t="str">
        <f>IF(B87="","",AVERAGE(B$10:B87))</f>
        <v/>
      </c>
      <c r="D87" s="24" t="str">
        <f>IF(B87="","",STDEV(B$10:B87))</f>
        <v/>
      </c>
      <c r="E87" s="24" t="str">
        <f t="shared" si="11"/>
        <v/>
      </c>
      <c r="F87" s="24" t="str">
        <f t="shared" si="14"/>
        <v/>
      </c>
      <c r="G87" s="6" t="str">
        <f t="shared" si="12"/>
        <v/>
      </c>
      <c r="H87" s="6" t="str">
        <f t="shared" si="13"/>
        <v/>
      </c>
      <c r="I87" s="35" t="str">
        <f t="shared" si="15"/>
        <v/>
      </c>
      <c r="L87" s="25" t="e">
        <f t="shared" si="16"/>
        <v>#N/A</v>
      </c>
      <c r="M87" s="25" t="e">
        <f t="shared" si="17"/>
        <v>#N/A</v>
      </c>
      <c r="N87" s="25" t="e">
        <f t="shared" si="18"/>
        <v>#N/A</v>
      </c>
      <c r="P87" s="7" t="str">
        <f>IF(SUM($P$12:P86)&gt;0,"-",IF(F87&lt;=$F$3,C87,"-"))</f>
        <v>-</v>
      </c>
      <c r="Q87" s="7" t="str">
        <f>IF(SUM($Q$12:Q86)&gt;0,"-",IF(G87&lt;=$F$4,C87,"-"))</f>
        <v>-</v>
      </c>
      <c r="S87" s="1" t="str">
        <f t="shared" si="19"/>
        <v>-</v>
      </c>
    </row>
    <row r="88" spans="1:19">
      <c r="A88" s="2">
        <v>79</v>
      </c>
      <c r="B88" s="3"/>
      <c r="C88" s="24" t="str">
        <f>IF(B88="","",AVERAGE(B$10:B88))</f>
        <v/>
      </c>
      <c r="D88" s="24" t="str">
        <f>IF(B88="","",STDEV(B$10:B88))</f>
        <v/>
      </c>
      <c r="E88" s="24" t="str">
        <f t="shared" si="11"/>
        <v/>
      </c>
      <c r="F88" s="24" t="str">
        <f t="shared" si="14"/>
        <v/>
      </c>
      <c r="G88" s="6" t="str">
        <f t="shared" si="12"/>
        <v/>
      </c>
      <c r="H88" s="6" t="str">
        <f t="shared" si="13"/>
        <v/>
      </c>
      <c r="I88" s="35" t="str">
        <f t="shared" si="15"/>
        <v/>
      </c>
      <c r="L88" s="25" t="e">
        <f t="shared" si="16"/>
        <v>#N/A</v>
      </c>
      <c r="M88" s="25" t="e">
        <f t="shared" si="17"/>
        <v>#N/A</v>
      </c>
      <c r="N88" s="25" t="e">
        <f t="shared" si="18"/>
        <v>#N/A</v>
      </c>
      <c r="P88" s="7" t="str">
        <f>IF(SUM($P$12:P87)&gt;0,"-",IF(F88&lt;=$F$3,C88,"-"))</f>
        <v>-</v>
      </c>
      <c r="Q88" s="7" t="str">
        <f>IF(SUM($Q$12:Q87)&gt;0,"-",IF(G88&lt;=$F$4,C88,"-"))</f>
        <v>-</v>
      </c>
      <c r="S88" s="1" t="str">
        <f t="shared" si="19"/>
        <v>-</v>
      </c>
    </row>
    <row r="89" spans="1:19">
      <c r="A89" s="2">
        <v>80</v>
      </c>
      <c r="B89" s="3"/>
      <c r="C89" s="24" t="str">
        <f>IF(B89="","",AVERAGE(B$10:B89))</f>
        <v/>
      </c>
      <c r="D89" s="24" t="str">
        <f>IF(B89="","",STDEV(B$10:B89))</f>
        <v/>
      </c>
      <c r="E89" s="24" t="str">
        <f t="shared" si="11"/>
        <v/>
      </c>
      <c r="F89" s="24" t="str">
        <f t="shared" si="14"/>
        <v/>
      </c>
      <c r="G89" s="6" t="str">
        <f t="shared" si="12"/>
        <v/>
      </c>
      <c r="H89" s="6" t="str">
        <f t="shared" si="13"/>
        <v/>
      </c>
      <c r="I89" s="35" t="str">
        <f t="shared" si="15"/>
        <v/>
      </c>
      <c r="L89" s="25" t="e">
        <f t="shared" si="16"/>
        <v>#N/A</v>
      </c>
      <c r="M89" s="25" t="e">
        <f t="shared" si="17"/>
        <v>#N/A</v>
      </c>
      <c r="N89" s="25" t="e">
        <f t="shared" si="18"/>
        <v>#N/A</v>
      </c>
      <c r="P89" s="7" t="str">
        <f>IF(SUM($P$12:P88)&gt;0,"-",IF(F89&lt;=$F$3,C89,"-"))</f>
        <v>-</v>
      </c>
      <c r="Q89" s="7" t="str">
        <f>IF(SUM($Q$12:Q88)&gt;0,"-",IF(G89&lt;=$F$4,C89,"-"))</f>
        <v>-</v>
      </c>
      <c r="S89" s="1" t="str">
        <f t="shared" si="19"/>
        <v>-</v>
      </c>
    </row>
    <row r="90" spans="1:19">
      <c r="A90" s="2">
        <v>81</v>
      </c>
      <c r="B90" s="3"/>
      <c r="C90" s="24" t="str">
        <f>IF(B90="","",AVERAGE(B$10:B90))</f>
        <v/>
      </c>
      <c r="D90" s="24" t="str">
        <f>IF(B90="","",STDEV(B$10:B90))</f>
        <v/>
      </c>
      <c r="E90" s="24" t="str">
        <f t="shared" si="11"/>
        <v/>
      </c>
      <c r="F90" s="24" t="str">
        <f t="shared" si="14"/>
        <v/>
      </c>
      <c r="G90" s="6" t="str">
        <f t="shared" si="12"/>
        <v/>
      </c>
      <c r="H90" s="6" t="str">
        <f t="shared" si="13"/>
        <v/>
      </c>
      <c r="I90" s="35" t="str">
        <f t="shared" si="15"/>
        <v/>
      </c>
      <c r="L90" s="25" t="e">
        <f t="shared" si="16"/>
        <v>#N/A</v>
      </c>
      <c r="M90" s="25" t="e">
        <f t="shared" si="17"/>
        <v>#N/A</v>
      </c>
      <c r="N90" s="25" t="e">
        <f t="shared" si="18"/>
        <v>#N/A</v>
      </c>
      <c r="P90" s="7" t="str">
        <f>IF(SUM($P$12:P89)&gt;0,"-",IF(F90&lt;=$F$3,C90,"-"))</f>
        <v>-</v>
      </c>
      <c r="Q90" s="7" t="str">
        <f>IF(SUM($Q$12:Q89)&gt;0,"-",IF(G90&lt;=$F$4,C90,"-"))</f>
        <v>-</v>
      </c>
      <c r="S90" s="1" t="str">
        <f t="shared" si="19"/>
        <v>-</v>
      </c>
    </row>
    <row r="91" spans="1:19">
      <c r="A91" s="2">
        <v>82</v>
      </c>
      <c r="B91" s="3"/>
      <c r="C91" s="24" t="str">
        <f>IF(B91="","",AVERAGE(B$10:B91))</f>
        <v/>
      </c>
      <c r="D91" s="24" t="str">
        <f>IF(B91="","",STDEV(B$10:B91))</f>
        <v/>
      </c>
      <c r="E91" s="24" t="str">
        <f t="shared" si="11"/>
        <v/>
      </c>
      <c r="F91" s="24" t="str">
        <f t="shared" si="14"/>
        <v/>
      </c>
      <c r="G91" s="6" t="str">
        <f t="shared" si="12"/>
        <v/>
      </c>
      <c r="H91" s="6" t="str">
        <f t="shared" si="13"/>
        <v/>
      </c>
      <c r="I91" s="35" t="str">
        <f t="shared" si="15"/>
        <v/>
      </c>
      <c r="L91" s="25" t="e">
        <f t="shared" si="16"/>
        <v>#N/A</v>
      </c>
      <c r="M91" s="25" t="e">
        <f t="shared" si="17"/>
        <v>#N/A</v>
      </c>
      <c r="N91" s="25" t="e">
        <f t="shared" si="18"/>
        <v>#N/A</v>
      </c>
      <c r="P91" s="7" t="str">
        <f>IF(SUM($P$12:P90)&gt;0,"-",IF(F91&lt;=$F$3,C91,"-"))</f>
        <v>-</v>
      </c>
      <c r="Q91" s="7" t="str">
        <f>IF(SUM($Q$12:Q90)&gt;0,"-",IF(G91&lt;=$F$4,C91,"-"))</f>
        <v>-</v>
      </c>
      <c r="S91" s="1" t="str">
        <f t="shared" si="19"/>
        <v>-</v>
      </c>
    </row>
    <row r="92" spans="1:19">
      <c r="A92" s="2">
        <v>83</v>
      </c>
      <c r="B92" s="3"/>
      <c r="C92" s="24" t="str">
        <f>IF(B92="","",AVERAGE(B$10:B92))</f>
        <v/>
      </c>
      <c r="D92" s="24" t="str">
        <f>IF(B92="","",STDEV(B$10:B92))</f>
        <v/>
      </c>
      <c r="E92" s="24" t="str">
        <f t="shared" si="11"/>
        <v/>
      </c>
      <c r="F92" s="24" t="str">
        <f t="shared" si="14"/>
        <v/>
      </c>
      <c r="G92" s="6" t="str">
        <f t="shared" si="12"/>
        <v/>
      </c>
      <c r="H92" s="6" t="str">
        <f t="shared" si="13"/>
        <v/>
      </c>
      <c r="I92" s="35" t="str">
        <f t="shared" si="15"/>
        <v/>
      </c>
      <c r="L92" s="25" t="e">
        <f t="shared" si="16"/>
        <v>#N/A</v>
      </c>
      <c r="M92" s="25" t="e">
        <f t="shared" si="17"/>
        <v>#N/A</v>
      </c>
      <c r="N92" s="25" t="e">
        <f t="shared" si="18"/>
        <v>#N/A</v>
      </c>
      <c r="P92" s="7" t="str">
        <f>IF(SUM($P$12:P91)&gt;0,"-",IF(F92&lt;=$F$3,C92,"-"))</f>
        <v>-</v>
      </c>
      <c r="Q92" s="7" t="str">
        <f>IF(SUM($Q$12:Q91)&gt;0,"-",IF(G92&lt;=$F$4,C92,"-"))</f>
        <v>-</v>
      </c>
      <c r="S92" s="1" t="str">
        <f t="shared" si="19"/>
        <v>-</v>
      </c>
    </row>
    <row r="93" spans="1:19">
      <c r="A93" s="2">
        <v>84</v>
      </c>
      <c r="B93" s="3"/>
      <c r="C93" s="24" t="str">
        <f>IF(B93="","",AVERAGE(B$10:B93))</f>
        <v/>
      </c>
      <c r="D93" s="24" t="str">
        <f>IF(B93="","",STDEV(B$10:B93))</f>
        <v/>
      </c>
      <c r="E93" s="24" t="str">
        <f t="shared" si="11"/>
        <v/>
      </c>
      <c r="F93" s="24" t="str">
        <f t="shared" si="14"/>
        <v/>
      </c>
      <c r="G93" s="6" t="str">
        <f t="shared" si="12"/>
        <v/>
      </c>
      <c r="H93" s="6" t="str">
        <f t="shared" si="13"/>
        <v/>
      </c>
      <c r="I93" s="35" t="str">
        <f t="shared" si="15"/>
        <v/>
      </c>
      <c r="L93" s="25" t="e">
        <f t="shared" si="16"/>
        <v>#N/A</v>
      </c>
      <c r="M93" s="25" t="e">
        <f t="shared" si="17"/>
        <v>#N/A</v>
      </c>
      <c r="N93" s="25" t="e">
        <f t="shared" si="18"/>
        <v>#N/A</v>
      </c>
      <c r="P93" s="7" t="str">
        <f>IF(SUM($P$12:P92)&gt;0,"-",IF(F93&lt;=$F$3,C93,"-"))</f>
        <v>-</v>
      </c>
      <c r="Q93" s="7" t="str">
        <f>IF(SUM($Q$12:Q92)&gt;0,"-",IF(G93&lt;=$F$4,C93,"-"))</f>
        <v>-</v>
      </c>
      <c r="S93" s="1" t="str">
        <f t="shared" si="19"/>
        <v>-</v>
      </c>
    </row>
    <row r="94" spans="1:19">
      <c r="A94" s="2">
        <v>85</v>
      </c>
      <c r="B94" s="3"/>
      <c r="C94" s="24" t="str">
        <f>IF(B94="","",AVERAGE(B$10:B94))</f>
        <v/>
      </c>
      <c r="D94" s="24" t="str">
        <f>IF(B94="","",STDEV(B$10:B94))</f>
        <v/>
      </c>
      <c r="E94" s="24" t="str">
        <f t="shared" si="11"/>
        <v/>
      </c>
      <c r="F94" s="24" t="str">
        <f t="shared" si="14"/>
        <v/>
      </c>
      <c r="G94" s="6" t="str">
        <f t="shared" si="12"/>
        <v/>
      </c>
      <c r="H94" s="6" t="str">
        <f t="shared" si="13"/>
        <v/>
      </c>
      <c r="I94" s="35" t="str">
        <f t="shared" si="15"/>
        <v/>
      </c>
      <c r="L94" s="25" t="e">
        <f t="shared" si="16"/>
        <v>#N/A</v>
      </c>
      <c r="M94" s="25" t="e">
        <f t="shared" si="17"/>
        <v>#N/A</v>
      </c>
      <c r="N94" s="25" t="e">
        <f t="shared" si="18"/>
        <v>#N/A</v>
      </c>
      <c r="P94" s="7" t="str">
        <f>IF(SUM($P$12:P93)&gt;0,"-",IF(F94&lt;=$F$3,C94,"-"))</f>
        <v>-</v>
      </c>
      <c r="Q94" s="7" t="str">
        <f>IF(SUM($Q$12:Q93)&gt;0,"-",IF(G94&lt;=$F$4,C94,"-"))</f>
        <v>-</v>
      </c>
      <c r="S94" s="1" t="str">
        <f t="shared" si="19"/>
        <v>-</v>
      </c>
    </row>
    <row r="95" spans="1:19">
      <c r="A95" s="2">
        <v>86</v>
      </c>
      <c r="B95" s="3"/>
      <c r="C95" s="24" t="str">
        <f>IF(B95="","",AVERAGE(B$10:B95))</f>
        <v/>
      </c>
      <c r="D95" s="24" t="str">
        <f>IF(B95="","",STDEV(B$10:B95))</f>
        <v/>
      </c>
      <c r="E95" s="24" t="str">
        <f t="shared" si="11"/>
        <v/>
      </c>
      <c r="F95" s="24" t="str">
        <f t="shared" si="14"/>
        <v/>
      </c>
      <c r="G95" s="6" t="str">
        <f t="shared" si="12"/>
        <v/>
      </c>
      <c r="H95" s="6" t="str">
        <f t="shared" si="13"/>
        <v/>
      </c>
      <c r="I95" s="35" t="str">
        <f t="shared" si="15"/>
        <v/>
      </c>
      <c r="L95" s="25" t="e">
        <f t="shared" si="16"/>
        <v>#N/A</v>
      </c>
      <c r="M95" s="25" t="e">
        <f t="shared" si="17"/>
        <v>#N/A</v>
      </c>
      <c r="N95" s="25" t="e">
        <f t="shared" si="18"/>
        <v>#N/A</v>
      </c>
      <c r="P95" s="7" t="str">
        <f>IF(SUM($P$12:P94)&gt;0,"-",IF(F95&lt;=$F$3,C95,"-"))</f>
        <v>-</v>
      </c>
      <c r="Q95" s="7" t="str">
        <f>IF(SUM($Q$12:Q94)&gt;0,"-",IF(G95&lt;=$F$4,C95,"-"))</f>
        <v>-</v>
      </c>
      <c r="S95" s="1" t="str">
        <f t="shared" si="19"/>
        <v>-</v>
      </c>
    </row>
    <row r="96" spans="1:19">
      <c r="A96" s="2">
        <v>87</v>
      </c>
      <c r="B96" s="3"/>
      <c r="C96" s="24" t="str">
        <f>IF(B96="","",AVERAGE(B$10:B96))</f>
        <v/>
      </c>
      <c r="D96" s="24" t="str">
        <f>IF(B96="","",STDEV(B$10:B96))</f>
        <v/>
      </c>
      <c r="E96" s="24" t="str">
        <f t="shared" si="11"/>
        <v/>
      </c>
      <c r="F96" s="24" t="str">
        <f t="shared" si="14"/>
        <v/>
      </c>
      <c r="G96" s="6" t="str">
        <f t="shared" si="12"/>
        <v/>
      </c>
      <c r="H96" s="6" t="str">
        <f t="shared" si="13"/>
        <v/>
      </c>
      <c r="I96" s="35" t="str">
        <f t="shared" si="15"/>
        <v/>
      </c>
      <c r="L96" s="25" t="e">
        <f t="shared" si="16"/>
        <v>#N/A</v>
      </c>
      <c r="M96" s="25" t="e">
        <f t="shared" si="17"/>
        <v>#N/A</v>
      </c>
      <c r="N96" s="25" t="e">
        <f t="shared" si="18"/>
        <v>#N/A</v>
      </c>
      <c r="P96" s="7" t="str">
        <f>IF(SUM($P$12:P95)&gt;0,"-",IF(F96&lt;=$F$3,C96,"-"))</f>
        <v>-</v>
      </c>
      <c r="Q96" s="7" t="str">
        <f>IF(SUM($Q$12:Q95)&gt;0,"-",IF(G96&lt;=$F$4,C96,"-"))</f>
        <v>-</v>
      </c>
      <c r="S96" s="1" t="str">
        <f t="shared" si="19"/>
        <v>-</v>
      </c>
    </row>
    <row r="97" spans="1:19">
      <c r="A97" s="2">
        <v>88</v>
      </c>
      <c r="B97" s="3"/>
      <c r="C97" s="24" t="str">
        <f>IF(B97="","",AVERAGE(B$10:B97))</f>
        <v/>
      </c>
      <c r="D97" s="24" t="str">
        <f>IF(B97="","",STDEV(B$10:B97))</f>
        <v/>
      </c>
      <c r="E97" s="24" t="str">
        <f t="shared" si="11"/>
        <v/>
      </c>
      <c r="F97" s="24" t="str">
        <f t="shared" si="14"/>
        <v/>
      </c>
      <c r="G97" s="6" t="str">
        <f t="shared" si="12"/>
        <v/>
      </c>
      <c r="H97" s="6" t="str">
        <f t="shared" si="13"/>
        <v/>
      </c>
      <c r="I97" s="35" t="str">
        <f t="shared" si="15"/>
        <v/>
      </c>
      <c r="L97" s="25" t="e">
        <f t="shared" si="16"/>
        <v>#N/A</v>
      </c>
      <c r="M97" s="25" t="e">
        <f t="shared" si="17"/>
        <v>#N/A</v>
      </c>
      <c r="N97" s="25" t="e">
        <f t="shared" si="18"/>
        <v>#N/A</v>
      </c>
      <c r="P97" s="7" t="str">
        <f>IF(SUM($P$12:P96)&gt;0,"-",IF(F97&lt;=$F$3,C97,"-"))</f>
        <v>-</v>
      </c>
      <c r="Q97" s="7" t="str">
        <f>IF(SUM($Q$12:Q96)&gt;0,"-",IF(G97&lt;=$F$4,C97,"-"))</f>
        <v>-</v>
      </c>
      <c r="S97" s="1" t="str">
        <f t="shared" si="19"/>
        <v>-</v>
      </c>
    </row>
    <row r="98" spans="1:19">
      <c r="A98" s="2">
        <v>89</v>
      </c>
      <c r="B98" s="3"/>
      <c r="C98" s="24" t="str">
        <f>IF(B98="","",AVERAGE(B$10:B98))</f>
        <v/>
      </c>
      <c r="D98" s="24" t="str">
        <f>IF(B98="","",STDEV(B$10:B98))</f>
        <v/>
      </c>
      <c r="E98" s="24" t="str">
        <f t="shared" si="11"/>
        <v/>
      </c>
      <c r="F98" s="24" t="str">
        <f t="shared" si="14"/>
        <v/>
      </c>
      <c r="G98" s="6" t="str">
        <f t="shared" si="12"/>
        <v/>
      </c>
      <c r="H98" s="6" t="str">
        <f t="shared" si="13"/>
        <v/>
      </c>
      <c r="I98" s="35" t="str">
        <f t="shared" si="15"/>
        <v/>
      </c>
      <c r="L98" s="25" t="e">
        <f t="shared" si="16"/>
        <v>#N/A</v>
      </c>
      <c r="M98" s="25" t="e">
        <f t="shared" si="17"/>
        <v>#N/A</v>
      </c>
      <c r="N98" s="25" t="e">
        <f t="shared" si="18"/>
        <v>#N/A</v>
      </c>
      <c r="P98" s="7" t="str">
        <f>IF(SUM($P$12:P97)&gt;0,"-",IF(F98&lt;=$F$3,C98,"-"))</f>
        <v>-</v>
      </c>
      <c r="Q98" s="7" t="str">
        <f>IF(SUM($Q$12:Q97)&gt;0,"-",IF(G98&lt;=$F$4,C98,"-"))</f>
        <v>-</v>
      </c>
      <c r="S98" s="1" t="str">
        <f t="shared" si="19"/>
        <v>-</v>
      </c>
    </row>
    <row r="99" spans="1:19">
      <c r="A99" s="2">
        <v>90</v>
      </c>
      <c r="B99" s="3"/>
      <c r="C99" s="24" t="str">
        <f>IF(B99="","",AVERAGE(B$10:B99))</f>
        <v/>
      </c>
      <c r="D99" s="24" t="str">
        <f>IF(B99="","",STDEV(B$10:B99))</f>
        <v/>
      </c>
      <c r="E99" s="24" t="str">
        <f t="shared" si="11"/>
        <v/>
      </c>
      <c r="F99" s="24" t="str">
        <f t="shared" si="14"/>
        <v/>
      </c>
      <c r="G99" s="6" t="str">
        <f t="shared" si="12"/>
        <v/>
      </c>
      <c r="H99" s="6" t="str">
        <f t="shared" si="13"/>
        <v/>
      </c>
      <c r="I99" s="35" t="str">
        <f t="shared" si="15"/>
        <v/>
      </c>
      <c r="L99" s="25" t="e">
        <f t="shared" si="16"/>
        <v>#N/A</v>
      </c>
      <c r="M99" s="25" t="e">
        <f t="shared" si="17"/>
        <v>#N/A</v>
      </c>
      <c r="N99" s="25" t="e">
        <f t="shared" si="18"/>
        <v>#N/A</v>
      </c>
      <c r="P99" s="7" t="str">
        <f>IF(SUM($P$12:P98)&gt;0,"-",IF(F99&lt;=$F$3,C99,"-"))</f>
        <v>-</v>
      </c>
      <c r="Q99" s="7" t="str">
        <f>IF(SUM($Q$12:Q98)&gt;0,"-",IF(G99&lt;=$F$4,C99,"-"))</f>
        <v>-</v>
      </c>
      <c r="S99" s="1" t="str">
        <f t="shared" si="19"/>
        <v>-</v>
      </c>
    </row>
    <row r="100" spans="1:19">
      <c r="A100" s="2">
        <v>91</v>
      </c>
      <c r="B100" s="3"/>
      <c r="C100" s="24" t="str">
        <f>IF(B100="","",AVERAGE(B$10:B100))</f>
        <v/>
      </c>
      <c r="D100" s="24" t="str">
        <f>IF(B100="","",STDEV(B$10:B100))</f>
        <v/>
      </c>
      <c r="E100" s="24" t="str">
        <f t="shared" si="11"/>
        <v/>
      </c>
      <c r="F100" s="24" t="str">
        <f t="shared" si="14"/>
        <v/>
      </c>
      <c r="G100" s="6" t="str">
        <f t="shared" si="12"/>
        <v/>
      </c>
      <c r="H100" s="6" t="str">
        <f t="shared" si="13"/>
        <v/>
      </c>
      <c r="I100" s="35" t="str">
        <f t="shared" si="15"/>
        <v/>
      </c>
      <c r="L100" s="25" t="e">
        <f t="shared" si="16"/>
        <v>#N/A</v>
      </c>
      <c r="M100" s="25" t="e">
        <f t="shared" si="17"/>
        <v>#N/A</v>
      </c>
      <c r="N100" s="25" t="e">
        <f t="shared" si="18"/>
        <v>#N/A</v>
      </c>
      <c r="P100" s="7" t="str">
        <f>IF(SUM($P$12:P99)&gt;0,"-",IF(F100&lt;=$F$3,C100,"-"))</f>
        <v>-</v>
      </c>
      <c r="Q100" s="7" t="str">
        <f>IF(SUM($Q$12:Q99)&gt;0,"-",IF(G100&lt;=$F$4,C100,"-"))</f>
        <v>-</v>
      </c>
      <c r="S100" s="1" t="str">
        <f t="shared" si="19"/>
        <v>-</v>
      </c>
    </row>
    <row r="101" spans="1:19">
      <c r="A101" s="2">
        <v>92</v>
      </c>
      <c r="B101" s="3"/>
      <c r="C101" s="24" t="str">
        <f>IF(B101="","",AVERAGE(B$10:B101))</f>
        <v/>
      </c>
      <c r="D101" s="24" t="str">
        <f>IF(B101="","",STDEV(B$10:B101))</f>
        <v/>
      </c>
      <c r="E101" s="24" t="str">
        <f t="shared" si="11"/>
        <v/>
      </c>
      <c r="F101" s="24" t="str">
        <f t="shared" si="14"/>
        <v/>
      </c>
      <c r="G101" s="6" t="str">
        <f t="shared" si="12"/>
        <v/>
      </c>
      <c r="H101" s="6" t="str">
        <f t="shared" si="13"/>
        <v/>
      </c>
      <c r="I101" s="35" t="str">
        <f t="shared" si="15"/>
        <v/>
      </c>
      <c r="L101" s="25" t="e">
        <f t="shared" si="16"/>
        <v>#N/A</v>
      </c>
      <c r="M101" s="25" t="e">
        <f t="shared" si="17"/>
        <v>#N/A</v>
      </c>
      <c r="N101" s="25" t="e">
        <f t="shared" si="18"/>
        <v>#N/A</v>
      </c>
      <c r="P101" s="7" t="str">
        <f>IF(SUM($P$12:P100)&gt;0,"-",IF(F101&lt;=$F$3,C101,"-"))</f>
        <v>-</v>
      </c>
      <c r="Q101" s="7" t="str">
        <f>IF(SUM($Q$12:Q100)&gt;0,"-",IF(G101&lt;=$F$4,C101,"-"))</f>
        <v>-</v>
      </c>
      <c r="S101" s="1" t="str">
        <f t="shared" si="19"/>
        <v>-</v>
      </c>
    </row>
    <row r="102" spans="1:19">
      <c r="A102" s="2">
        <v>93</v>
      </c>
      <c r="B102" s="3"/>
      <c r="C102" s="24" t="str">
        <f>IF(B102="","",AVERAGE(B$10:B102))</f>
        <v/>
      </c>
      <c r="D102" s="24" t="str">
        <f>IF(B102="","",STDEV(B$10:B102))</f>
        <v/>
      </c>
      <c r="E102" s="24" t="str">
        <f t="shared" si="11"/>
        <v/>
      </c>
      <c r="F102" s="24" t="str">
        <f t="shared" si="14"/>
        <v/>
      </c>
      <c r="G102" s="6" t="str">
        <f t="shared" si="12"/>
        <v/>
      </c>
      <c r="H102" s="6" t="str">
        <f t="shared" si="13"/>
        <v/>
      </c>
      <c r="I102" s="35" t="str">
        <f t="shared" si="15"/>
        <v/>
      </c>
      <c r="L102" s="25" t="e">
        <f t="shared" si="16"/>
        <v>#N/A</v>
      </c>
      <c r="M102" s="25" t="e">
        <f t="shared" si="17"/>
        <v>#N/A</v>
      </c>
      <c r="N102" s="25" t="e">
        <f t="shared" si="18"/>
        <v>#N/A</v>
      </c>
      <c r="P102" s="7" t="str">
        <f>IF(SUM($P$12:P101)&gt;0,"-",IF(F102&lt;=$F$3,C102,"-"))</f>
        <v>-</v>
      </c>
      <c r="Q102" s="7" t="str">
        <f>IF(SUM($Q$12:Q101)&gt;0,"-",IF(G102&lt;=$F$4,C102,"-"))</f>
        <v>-</v>
      </c>
      <c r="S102" s="1" t="str">
        <f t="shared" si="19"/>
        <v>-</v>
      </c>
    </row>
    <row r="103" spans="1:19">
      <c r="A103" s="2">
        <v>94</v>
      </c>
      <c r="B103" s="3"/>
      <c r="C103" s="24" t="str">
        <f>IF(B103="","",AVERAGE(B$10:B103))</f>
        <v/>
      </c>
      <c r="D103" s="24" t="str">
        <f>IF(B103="","",STDEV(B$10:B103))</f>
        <v/>
      </c>
      <c r="E103" s="24" t="str">
        <f t="shared" si="11"/>
        <v/>
      </c>
      <c r="F103" s="24" t="str">
        <f t="shared" si="14"/>
        <v/>
      </c>
      <c r="G103" s="6" t="str">
        <f t="shared" si="12"/>
        <v/>
      </c>
      <c r="H103" s="6" t="str">
        <f t="shared" si="13"/>
        <v/>
      </c>
      <c r="I103" s="35" t="str">
        <f t="shared" si="15"/>
        <v/>
      </c>
      <c r="L103" s="25" t="e">
        <f t="shared" si="16"/>
        <v>#N/A</v>
      </c>
      <c r="M103" s="25" t="e">
        <f t="shared" si="17"/>
        <v>#N/A</v>
      </c>
      <c r="N103" s="25" t="e">
        <f t="shared" si="18"/>
        <v>#N/A</v>
      </c>
      <c r="P103" s="7" t="str">
        <f>IF(SUM($P$12:P102)&gt;0,"-",IF(F103&lt;=$F$3,C103,"-"))</f>
        <v>-</v>
      </c>
      <c r="Q103" s="7" t="str">
        <f>IF(SUM($Q$12:Q102)&gt;0,"-",IF(G103&lt;=$F$4,C103,"-"))</f>
        <v>-</v>
      </c>
      <c r="S103" s="1" t="str">
        <f t="shared" si="19"/>
        <v>-</v>
      </c>
    </row>
    <row r="104" spans="1:19">
      <c r="A104" s="2">
        <v>95</v>
      </c>
      <c r="B104" s="3"/>
      <c r="C104" s="24" t="str">
        <f>IF(B104="","",AVERAGE(B$10:B104))</f>
        <v/>
      </c>
      <c r="D104" s="24" t="str">
        <f>IF(B104="","",STDEV(B$10:B104))</f>
        <v/>
      </c>
      <c r="E104" s="24" t="str">
        <f t="shared" si="11"/>
        <v/>
      </c>
      <c r="F104" s="24" t="str">
        <f t="shared" si="14"/>
        <v/>
      </c>
      <c r="G104" s="6" t="str">
        <f t="shared" si="12"/>
        <v/>
      </c>
      <c r="H104" s="6" t="str">
        <f t="shared" si="13"/>
        <v/>
      </c>
      <c r="I104" s="35" t="str">
        <f t="shared" si="15"/>
        <v/>
      </c>
      <c r="L104" s="25" t="e">
        <f t="shared" si="16"/>
        <v>#N/A</v>
      </c>
      <c r="M104" s="25" t="e">
        <f t="shared" si="17"/>
        <v>#N/A</v>
      </c>
      <c r="N104" s="25" t="e">
        <f t="shared" si="18"/>
        <v>#N/A</v>
      </c>
      <c r="P104" s="7" t="str">
        <f>IF(SUM($P$12:P103)&gt;0,"-",IF(F104&lt;=$F$3,C104,"-"))</f>
        <v>-</v>
      </c>
      <c r="Q104" s="7" t="str">
        <f>IF(SUM($Q$12:Q103)&gt;0,"-",IF(G104&lt;=$F$4,C104,"-"))</f>
        <v>-</v>
      </c>
      <c r="S104" s="1" t="str">
        <f t="shared" si="19"/>
        <v>-</v>
      </c>
    </row>
    <row r="105" spans="1:19">
      <c r="A105" s="2">
        <v>96</v>
      </c>
      <c r="B105" s="3"/>
      <c r="C105" s="24" t="str">
        <f>IF(B105="","",AVERAGE(B$10:B105))</f>
        <v/>
      </c>
      <c r="D105" s="24" t="str">
        <f>IF(B105="","",STDEV(B$10:B105))</f>
        <v/>
      </c>
      <c r="E105" s="24" t="str">
        <f t="shared" si="11"/>
        <v/>
      </c>
      <c r="F105" s="24" t="str">
        <f t="shared" si="14"/>
        <v/>
      </c>
      <c r="G105" s="6" t="str">
        <f t="shared" si="12"/>
        <v/>
      </c>
      <c r="H105" s="6" t="str">
        <f t="shared" si="13"/>
        <v/>
      </c>
      <c r="I105" s="35" t="str">
        <f t="shared" si="15"/>
        <v/>
      </c>
      <c r="L105" s="25" t="e">
        <f t="shared" si="16"/>
        <v>#N/A</v>
      </c>
      <c r="M105" s="25" t="e">
        <f t="shared" si="17"/>
        <v>#N/A</v>
      </c>
      <c r="N105" s="25" t="e">
        <f t="shared" si="18"/>
        <v>#N/A</v>
      </c>
      <c r="P105" s="7" t="str">
        <f>IF(SUM($P$12:P104)&gt;0,"-",IF(F105&lt;=$F$3,C105,"-"))</f>
        <v>-</v>
      </c>
      <c r="Q105" s="7" t="str">
        <f>IF(SUM($Q$12:Q104)&gt;0,"-",IF(G105&lt;=$F$4,C105,"-"))</f>
        <v>-</v>
      </c>
      <c r="S105" s="1" t="str">
        <f t="shared" si="19"/>
        <v>-</v>
      </c>
    </row>
    <row r="106" spans="1:19">
      <c r="A106" s="2">
        <v>97</v>
      </c>
      <c r="B106" s="3"/>
      <c r="C106" s="24" t="str">
        <f>IF(B106="","",AVERAGE(B$10:B106))</f>
        <v/>
      </c>
      <c r="D106" s="24" t="str">
        <f>IF(B106="","",STDEV(B$10:B106))</f>
        <v/>
      </c>
      <c r="E106" s="24" t="str">
        <f t="shared" si="11"/>
        <v/>
      </c>
      <c r="F106" s="24" t="str">
        <f t="shared" si="14"/>
        <v/>
      </c>
      <c r="G106" s="6" t="str">
        <f t="shared" si="12"/>
        <v/>
      </c>
      <c r="H106" s="6" t="str">
        <f t="shared" si="13"/>
        <v/>
      </c>
      <c r="I106" s="35" t="str">
        <f t="shared" si="15"/>
        <v/>
      </c>
      <c r="L106" s="25" t="e">
        <f t="shared" si="16"/>
        <v>#N/A</v>
      </c>
      <c r="M106" s="25" t="e">
        <f t="shared" si="17"/>
        <v>#N/A</v>
      </c>
      <c r="N106" s="25" t="e">
        <f t="shared" si="18"/>
        <v>#N/A</v>
      </c>
      <c r="P106" s="7" t="str">
        <f>IF(SUM($P$12:P105)&gt;0,"-",IF(F106&lt;=$F$3,C106,"-"))</f>
        <v>-</v>
      </c>
      <c r="Q106" s="7" t="str">
        <f>IF(SUM($Q$12:Q105)&gt;0,"-",IF(G106&lt;=$F$4,C106,"-"))</f>
        <v>-</v>
      </c>
      <c r="S106" s="1" t="str">
        <f t="shared" si="19"/>
        <v>-</v>
      </c>
    </row>
    <row r="107" spans="1:19">
      <c r="A107" s="2">
        <v>98</v>
      </c>
      <c r="B107" s="3"/>
      <c r="C107" s="24" t="str">
        <f>IF(B107="","",AVERAGE(B$10:B107))</f>
        <v/>
      </c>
      <c r="D107" s="24" t="str">
        <f>IF(B107="","",STDEV(B$10:B107))</f>
        <v/>
      </c>
      <c r="E107" s="24" t="str">
        <f t="shared" si="11"/>
        <v/>
      </c>
      <c r="F107" s="24" t="str">
        <f t="shared" si="14"/>
        <v/>
      </c>
      <c r="G107" s="6" t="str">
        <f>IF(B107="","",F107/C107)</f>
        <v/>
      </c>
      <c r="H107" s="6" t="str">
        <f>IF(B107="","",IF(OR(AND($G$4="x",G107&lt;=$F$4),AND($G$3="x",F107&lt;=$F$3)),"Sim","Não"))</f>
        <v/>
      </c>
      <c r="I107" s="35" t="str">
        <f t="shared" si="15"/>
        <v/>
      </c>
      <c r="L107" s="25" t="e">
        <f t="shared" si="16"/>
        <v>#N/A</v>
      </c>
      <c r="M107" s="25" t="e">
        <f t="shared" si="17"/>
        <v>#N/A</v>
      </c>
      <c r="N107" s="25" t="e">
        <f t="shared" si="18"/>
        <v>#N/A</v>
      </c>
      <c r="P107" s="7" t="str">
        <f>IF(SUM($P$12:P106)&gt;0,"-",IF(F107&lt;=$F$3,C107,"-"))</f>
        <v>-</v>
      </c>
      <c r="Q107" s="7" t="str">
        <f>IF(SUM($Q$12:Q106)&gt;0,"-",IF(G107&lt;=$F$4,C107,"-"))</f>
        <v>-</v>
      </c>
      <c r="S107" s="1" t="str">
        <f t="shared" si="19"/>
        <v>-</v>
      </c>
    </row>
    <row r="108" spans="1:19">
      <c r="A108" s="2">
        <v>99</v>
      </c>
      <c r="B108" s="3"/>
      <c r="C108" s="24" t="str">
        <f>IF(B108="","",AVERAGE(B$10:B108))</f>
        <v/>
      </c>
      <c r="D108" s="24" t="str">
        <f>IF(B108="","",STDEV(B$10:B108))</f>
        <v/>
      </c>
      <c r="E108" s="24" t="str">
        <f t="shared" si="11"/>
        <v/>
      </c>
      <c r="F108" s="24" t="str">
        <f t="shared" si="14"/>
        <v/>
      </c>
      <c r="G108" s="6" t="str">
        <f>IF(B108="","",F108/C108)</f>
        <v/>
      </c>
      <c r="H108" s="6" t="str">
        <f>IF(B108="","",IF(OR(AND($G$4="x",G108&lt;=$F$4),AND($G$3="x",F108&lt;=$F$3)),"Sim","Não"))</f>
        <v/>
      </c>
      <c r="I108" s="35" t="str">
        <f t="shared" si="15"/>
        <v/>
      </c>
      <c r="L108" s="25" t="e">
        <f t="shared" si="16"/>
        <v>#N/A</v>
      </c>
      <c r="M108" s="25" t="e">
        <f t="shared" si="17"/>
        <v>#N/A</v>
      </c>
      <c r="N108" s="25" t="e">
        <f t="shared" si="18"/>
        <v>#N/A</v>
      </c>
      <c r="P108" s="7" t="str">
        <f>IF(SUM($P$12:P107)&gt;0,"-",IF(F108&lt;=$F$3,C108,"-"))</f>
        <v>-</v>
      </c>
      <c r="Q108" s="7" t="str">
        <f>IF(SUM($Q$12:Q107)&gt;0,"-",IF(G108&lt;=$F$4,C108,"-"))</f>
        <v>-</v>
      </c>
      <c r="S108" s="1" t="str">
        <f t="shared" si="19"/>
        <v>-</v>
      </c>
    </row>
    <row r="109" spans="1:19">
      <c r="A109" s="2">
        <v>100</v>
      </c>
      <c r="B109" s="3"/>
      <c r="C109" s="24" t="str">
        <f>IF(B109="","",AVERAGE(B$10:B109))</f>
        <v/>
      </c>
      <c r="D109" s="24" t="str">
        <f>IF(B109="","",STDEV(B$10:B109))</f>
        <v/>
      </c>
      <c r="E109" s="24" t="str">
        <f t="shared" si="11"/>
        <v/>
      </c>
      <c r="F109" s="24" t="str">
        <f t="shared" si="14"/>
        <v/>
      </c>
      <c r="G109" s="6" t="str">
        <f>IF(B109="","",F109/C109)</f>
        <v/>
      </c>
      <c r="H109" s="6" t="str">
        <f>IF(B109="","",IF(OR(AND($G$4="x",G109&lt;=$F$4),AND($G$3="x",F109&lt;=$F$3)),"Sim","Não"))</f>
        <v/>
      </c>
      <c r="I109" s="35" t="str">
        <f t="shared" si="15"/>
        <v/>
      </c>
      <c r="L109" s="25" t="e">
        <f t="shared" si="16"/>
        <v>#N/A</v>
      </c>
      <c r="M109" s="25" t="e">
        <f t="shared" si="17"/>
        <v>#N/A</v>
      </c>
      <c r="N109" s="25" t="e">
        <f t="shared" si="18"/>
        <v>#N/A</v>
      </c>
      <c r="P109" s="7" t="str">
        <f>IF(SUM($P$12:P108)&gt;0,"-",IF(F109&lt;=$F$3,C109,"-"))</f>
        <v>-</v>
      </c>
      <c r="Q109" s="7" t="str">
        <f>IF(SUM($Q$12:Q108)&gt;0,"-",IF(G109&lt;=$F$4,C109,"-"))</f>
        <v>-</v>
      </c>
      <c r="S109" s="1" t="str">
        <f t="shared" si="19"/>
        <v>-</v>
      </c>
    </row>
  </sheetData>
  <mergeCells count="10">
    <mergeCell ref="C7:C8"/>
    <mergeCell ref="D7:D8"/>
    <mergeCell ref="E7:E8"/>
    <mergeCell ref="F7:F8"/>
    <mergeCell ref="H8:H9"/>
    <mergeCell ref="I7:I9"/>
    <mergeCell ref="G1:G2"/>
    <mergeCell ref="G7:G8"/>
    <mergeCell ref="I4:I5"/>
    <mergeCell ref="D2:F2"/>
  </mergeCells>
  <phoneticPr fontId="6" type="noConversion"/>
  <conditionalFormatting sqref="H11:H109">
    <cfRule type="cellIs" dxfId="4" priority="2" stopIfTrue="1" operator="equal">
      <formula>"Sim"</formula>
    </cfRule>
  </conditionalFormatting>
  <conditionalFormatting sqref="G11:G109">
    <cfRule type="cellIs" dxfId="3" priority="3" stopIfTrue="1" operator="lessThanOrEqual">
      <formula>$F$4</formula>
    </cfRule>
  </conditionalFormatting>
  <conditionalFormatting sqref="F11:F109">
    <cfRule type="cellIs" dxfId="2" priority="4" stopIfTrue="1" operator="lessThanOrEqual">
      <formula>$F$3</formula>
    </cfRule>
  </conditionalFormatting>
  <conditionalFormatting sqref="C12:C109">
    <cfRule type="cellIs" dxfId="1" priority="5" stopIfTrue="1" operator="equal">
      <formula>$I$6</formula>
    </cfRule>
  </conditionalFormatting>
  <conditionalFormatting sqref="I11:I109">
    <cfRule type="cellIs" dxfId="0" priority="1" stopIfTrue="1" operator="lessThanOrEqual">
      <formula>$F$3</formula>
    </cfRule>
  </conditionalFormatting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Acolhimento</vt:lpstr>
      <vt:lpstr>Dados e resultados</vt:lpstr>
      <vt:lpstr>Gráfico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2006-03-12T16:48:57Z</dcterms:created>
  <dcterms:modified xsi:type="dcterms:W3CDTF">2010-04-21T20:17:14Z</dcterms:modified>
</cp:coreProperties>
</file>